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J:\HAP\Books\Fried &amp; Fottler, 4e\Production\Original\Book Companion\Edited for posting\"/>
    </mc:Choice>
  </mc:AlternateContent>
  <bookViews>
    <workbookView xWindow="0" yWindow="0" windowWidth="28800" windowHeight="12435"/>
  </bookViews>
  <sheets>
    <sheet name="Physician supply model" sheetId="6" r:id="rId1"/>
    <sheet name="Possible Solution" sheetId="8" state="hidden" r:id="rId2"/>
    <sheet name="Sheet1" sheetId="9" r:id="rId3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14" i="6" l="1"/>
  <c r="L12" i="6"/>
  <c r="L13" i="6"/>
  <c r="K18" i="6"/>
  <c r="K19" i="6"/>
  <c r="N12" i="6"/>
  <c r="N13" i="6"/>
  <c r="L14" i="6"/>
  <c r="N14" i="6"/>
  <c r="N15" i="6" s="1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D113" i="6"/>
  <c r="L32" i="6"/>
  <c r="L33" i="6"/>
  <c r="L34" i="6" s="1"/>
  <c r="L35" i="6" s="1"/>
  <c r="L37" i="6"/>
  <c r="L38" i="6" s="1"/>
  <c r="L39" i="6" s="1"/>
  <c r="L40" i="6" s="1"/>
  <c r="L41" i="6" s="1"/>
  <c r="F69" i="6"/>
  <c r="F81" i="6"/>
  <c r="F80" i="6"/>
  <c r="F79" i="6"/>
  <c r="F78" i="6"/>
  <c r="F77" i="6"/>
  <c r="F76" i="6"/>
  <c r="F75" i="6"/>
  <c r="F74" i="6"/>
  <c r="F73" i="6"/>
  <c r="F72" i="6"/>
  <c r="F71" i="6"/>
  <c r="E114" i="6"/>
  <c r="E113" i="6"/>
  <c r="E112" i="6"/>
  <c r="D112" i="6"/>
  <c r="E111" i="6"/>
  <c r="D111" i="6"/>
  <c r="E110" i="6"/>
  <c r="D110" i="6"/>
  <c r="E109" i="6"/>
  <c r="D109" i="6"/>
  <c r="E108" i="6"/>
  <c r="D108" i="6"/>
  <c r="E107" i="6"/>
  <c r="D107" i="6"/>
  <c r="E106" i="6"/>
  <c r="D106" i="6"/>
  <c r="E105" i="6"/>
  <c r="D105" i="6"/>
  <c r="E104" i="6"/>
  <c r="D104" i="6"/>
  <c r="C82" i="6"/>
  <c r="C46" i="6"/>
  <c r="C47" i="6" s="1"/>
  <c r="C48" i="6" s="1"/>
  <c r="C49" i="6" s="1"/>
  <c r="C50" i="6" s="1"/>
  <c r="C51" i="6" s="1"/>
  <c r="C52" i="6"/>
  <c r="C53" i="6" s="1"/>
  <c r="C54" i="6" s="1"/>
  <c r="C55" i="6" s="1"/>
  <c r="C56" i="6" s="1"/>
  <c r="C57" i="6" s="1"/>
  <c r="C58" i="6" s="1"/>
  <c r="C59" i="6" s="1"/>
  <c r="C60" i="6" s="1"/>
  <c r="C61" i="6" s="1"/>
  <c r="C62" i="6" s="1"/>
  <c r="C63" i="6" s="1"/>
  <c r="L36" i="6"/>
  <c r="L31" i="6"/>
  <c r="F70" i="6"/>
  <c r="E114" i="8"/>
  <c r="D114" i="8"/>
  <c r="E113" i="8"/>
  <c r="D113" i="8"/>
  <c r="E112" i="8"/>
  <c r="D112" i="8"/>
  <c r="E111" i="8"/>
  <c r="D111" i="8"/>
  <c r="E110" i="8"/>
  <c r="D110" i="8"/>
  <c r="E109" i="8"/>
  <c r="D109" i="8"/>
  <c r="E108" i="8"/>
  <c r="D108" i="8"/>
  <c r="E107" i="8"/>
  <c r="D107" i="8"/>
  <c r="E106" i="8"/>
  <c r="D106" i="8"/>
  <c r="E105" i="8"/>
  <c r="D105" i="8"/>
  <c r="E104" i="8"/>
  <c r="D104" i="8"/>
  <c r="C82" i="8"/>
  <c r="C115" i="8"/>
  <c r="C116" i="8" s="1"/>
  <c r="C117" i="8" s="1"/>
  <c r="C118" i="8" s="1"/>
  <c r="C119" i="8" s="1"/>
  <c r="C120" i="8" s="1"/>
  <c r="C121" i="8" s="1"/>
  <c r="C122" i="8" s="1"/>
  <c r="C123" i="8" s="1"/>
  <c r="C124" i="8" s="1"/>
  <c r="C125" i="8" s="1"/>
  <c r="C126" i="8" s="1"/>
  <c r="C127" i="8" s="1"/>
  <c r="C128" i="8" s="1"/>
  <c r="C129" i="8" s="1"/>
  <c r="C130" i="8" s="1"/>
  <c r="C131" i="8" s="1"/>
  <c r="C132" i="8" s="1"/>
  <c r="C83" i="8"/>
  <c r="C84" i="8" s="1"/>
  <c r="C85" i="8"/>
  <c r="C86" i="8" s="1"/>
  <c r="C87" i="8"/>
  <c r="C88" i="8" s="1"/>
  <c r="C89" i="8" s="1"/>
  <c r="C90" i="8" s="1"/>
  <c r="C91" i="8" s="1"/>
  <c r="C92" i="8" s="1"/>
  <c r="C93" i="8" s="1"/>
  <c r="C94" i="8" s="1"/>
  <c r="C95" i="8"/>
  <c r="C96" i="8" s="1"/>
  <c r="C97" i="8" s="1"/>
  <c r="C98" i="8" s="1"/>
  <c r="C99" i="8" s="1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C46" i="8"/>
  <c r="C47" i="8" s="1"/>
  <c r="C48" i="8"/>
  <c r="C49" i="8" s="1"/>
  <c r="C50" i="8"/>
  <c r="C51" i="8" s="1"/>
  <c r="C52" i="8" s="1"/>
  <c r="C53" i="8" s="1"/>
  <c r="C54" i="8" s="1"/>
  <c r="C55" i="8" s="1"/>
  <c r="C56" i="8" s="1"/>
  <c r="C57" i="8" s="1"/>
  <c r="C58" i="8" s="1"/>
  <c r="C59" i="8" s="1"/>
  <c r="C60" i="8" s="1"/>
  <c r="C61" i="8" s="1"/>
  <c r="C62" i="8" s="1"/>
  <c r="C63" i="8" s="1"/>
  <c r="L37" i="8"/>
  <c r="L38" i="8" s="1"/>
  <c r="L39" i="8"/>
  <c r="L40" i="8" s="1"/>
  <c r="L41" i="8" s="1"/>
  <c r="L32" i="8"/>
  <c r="L33" i="8"/>
  <c r="L34" i="8" s="1"/>
  <c r="L35" i="8"/>
  <c r="L36" i="8" s="1"/>
  <c r="L27" i="8"/>
  <c r="L28" i="8" s="1"/>
  <c r="L29" i="8" s="1"/>
  <c r="L30" i="8" s="1"/>
  <c r="L31" i="8" s="1"/>
  <c r="L22" i="8"/>
  <c r="L23" i="8"/>
  <c r="L24" i="8" s="1"/>
  <c r="L25" i="8" s="1"/>
  <c r="L26" i="8" s="1"/>
  <c r="K18" i="8"/>
  <c r="K19" i="8" s="1"/>
  <c r="L17" i="8"/>
  <c r="L18" i="8"/>
  <c r="L19" i="8" s="1"/>
  <c r="L20" i="8" s="1"/>
  <c r="L21" i="8" s="1"/>
  <c r="L16" i="8"/>
  <c r="L15" i="8"/>
  <c r="L14" i="8"/>
  <c r="L13" i="8"/>
  <c r="N12" i="8"/>
  <c r="N13" i="8" s="1"/>
  <c r="N14" i="8"/>
  <c r="L12" i="8"/>
  <c r="E12" i="8"/>
  <c r="K20" i="8"/>
  <c r="K21" i="8" s="1"/>
  <c r="K22" i="8"/>
  <c r="C81" i="8"/>
  <c r="C83" i="6" l="1"/>
  <c r="C84" i="6" s="1"/>
  <c r="C85" i="6" s="1"/>
  <c r="C86" i="6" s="1"/>
  <c r="C87" i="6" s="1"/>
  <c r="C88" i="6" s="1"/>
  <c r="C89" i="6" s="1"/>
  <c r="C90" i="6" s="1"/>
  <c r="C91" i="6" s="1"/>
  <c r="C92" i="6" s="1"/>
  <c r="C93" i="6" s="1"/>
  <c r="C94" i="6" s="1"/>
  <c r="C95" i="6" s="1"/>
  <c r="C96" i="6" s="1"/>
  <c r="C97" i="6" s="1"/>
  <c r="C98" i="6" s="1"/>
  <c r="C99" i="6" s="1"/>
  <c r="C81" i="6"/>
  <c r="C115" i="6"/>
  <c r="C116" i="6" s="1"/>
  <c r="C117" i="6" s="1"/>
  <c r="C118" i="6" s="1"/>
  <c r="C119" i="6" s="1"/>
  <c r="C120" i="6" s="1"/>
  <c r="C121" i="6" s="1"/>
  <c r="C122" i="6" s="1"/>
  <c r="C123" i="6" s="1"/>
  <c r="C124" i="6" s="1"/>
  <c r="C125" i="6" s="1"/>
  <c r="C126" i="6" s="1"/>
  <c r="C127" i="6" s="1"/>
  <c r="C128" i="6" s="1"/>
  <c r="C129" i="6" s="1"/>
  <c r="C130" i="6" s="1"/>
  <c r="C131" i="6" s="1"/>
  <c r="C132" i="6" s="1"/>
  <c r="N15" i="8"/>
  <c r="O14" i="8"/>
  <c r="C80" i="8"/>
  <c r="C114" i="8"/>
  <c r="K23" i="8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37" i="8" s="1"/>
  <c r="K38" i="8" s="1"/>
  <c r="K39" i="8" s="1"/>
  <c r="K40" i="8" s="1"/>
  <c r="K41" i="8" s="1"/>
  <c r="O12" i="8"/>
  <c r="D115" i="8" s="1"/>
  <c r="N16" i="6"/>
  <c r="K20" i="6"/>
  <c r="K21" i="6" l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O13" i="8"/>
  <c r="N17" i="6"/>
  <c r="N16" i="8"/>
  <c r="O15" i="8"/>
  <c r="O12" i="6"/>
  <c r="D115" i="6" s="1"/>
  <c r="O15" i="6"/>
  <c r="C79" i="8"/>
  <c r="C113" i="8"/>
  <c r="D116" i="8"/>
  <c r="C114" i="6"/>
  <c r="C80" i="6"/>
  <c r="C113" i="6" l="1"/>
  <c r="C79" i="6"/>
  <c r="D117" i="8"/>
  <c r="O16" i="6"/>
  <c r="O13" i="6"/>
  <c r="D116" i="6" s="1"/>
  <c r="C78" i="8"/>
  <c r="C112" i="8"/>
  <c r="O16" i="8"/>
  <c r="N17" i="8"/>
  <c r="O14" i="6"/>
  <c r="N18" i="6"/>
  <c r="O17" i="6"/>
  <c r="D117" i="6" l="1"/>
  <c r="D118" i="8"/>
  <c r="O17" i="8"/>
  <c r="N18" i="8"/>
  <c r="O18" i="6"/>
  <c r="N19" i="6"/>
  <c r="C112" i="6"/>
  <c r="C78" i="6"/>
  <c r="C111" i="8"/>
  <c r="C77" i="8"/>
  <c r="C76" i="8" l="1"/>
  <c r="C110" i="8"/>
  <c r="N20" i="6"/>
  <c r="O19" i="6"/>
  <c r="D119" i="8"/>
  <c r="C111" i="6"/>
  <c r="C77" i="6"/>
  <c r="O18" i="8"/>
  <c r="N19" i="8"/>
  <c r="D118" i="6"/>
  <c r="D119" i="6" l="1"/>
  <c r="C110" i="6"/>
  <c r="C76" i="6"/>
  <c r="O20" i="6"/>
  <c r="N21" i="6"/>
  <c r="O19" i="8"/>
  <c r="N20" i="8"/>
  <c r="D120" i="8"/>
  <c r="C109" i="8"/>
  <c r="C75" i="8"/>
  <c r="D121" i="8" l="1"/>
  <c r="C74" i="8"/>
  <c r="C108" i="8"/>
  <c r="O20" i="8"/>
  <c r="N21" i="8"/>
  <c r="C75" i="6"/>
  <c r="C109" i="6"/>
  <c r="N22" i="6"/>
  <c r="O21" i="6"/>
  <c r="D120" i="6"/>
  <c r="D121" i="6" l="1"/>
  <c r="C108" i="6"/>
  <c r="C74" i="6"/>
  <c r="C73" i="8"/>
  <c r="C107" i="8"/>
  <c r="O22" i="6"/>
  <c r="N23" i="6"/>
  <c r="O21" i="8"/>
  <c r="N22" i="8"/>
  <c r="D122" i="8"/>
  <c r="D123" i="8" l="1"/>
  <c r="N24" i="6"/>
  <c r="O23" i="6"/>
  <c r="C73" i="6"/>
  <c r="C107" i="6"/>
  <c r="O22" i="8"/>
  <c r="N23" i="8"/>
  <c r="C106" i="8"/>
  <c r="C72" i="8"/>
  <c r="D122" i="6"/>
  <c r="C71" i="8" l="1"/>
  <c r="C105" i="8"/>
  <c r="O23" i="8"/>
  <c r="N24" i="8"/>
  <c r="D123" i="6"/>
  <c r="O24" i="6"/>
  <c r="N25" i="6"/>
  <c r="C72" i="6"/>
  <c r="C106" i="6"/>
  <c r="D124" i="8"/>
  <c r="D125" i="8" l="1"/>
  <c r="N26" i="6"/>
  <c r="O25" i="6"/>
  <c r="O24" i="8"/>
  <c r="N25" i="8"/>
  <c r="C105" i="6"/>
  <c r="C71" i="6"/>
  <c r="D124" i="6"/>
  <c r="F82" i="8"/>
  <c r="E115" i="8" s="1"/>
  <c r="C70" i="8"/>
  <c r="C69" i="8" s="1"/>
  <c r="C104" i="8"/>
  <c r="F87" i="8" l="1"/>
  <c r="E120" i="8" s="1"/>
  <c r="F83" i="8"/>
  <c r="E116" i="8" s="1"/>
  <c r="F88" i="8"/>
  <c r="E121" i="8" s="1"/>
  <c r="F98" i="8"/>
  <c r="F84" i="8"/>
  <c r="E117" i="8" s="1"/>
  <c r="F96" i="8"/>
  <c r="F99" i="6"/>
  <c r="F82" i="6"/>
  <c r="E115" i="6" s="1"/>
  <c r="F87" i="6"/>
  <c r="E120" i="6" s="1"/>
  <c r="F91" i="6"/>
  <c r="F94" i="6"/>
  <c r="F96" i="6"/>
  <c r="F83" i="6"/>
  <c r="E116" i="6" s="1"/>
  <c r="C104" i="6"/>
  <c r="F88" i="6"/>
  <c r="E121" i="6" s="1"/>
  <c r="F89" i="6"/>
  <c r="E122" i="6" s="1"/>
  <c r="C70" i="6"/>
  <c r="C69" i="6" s="1"/>
  <c r="F90" i="6"/>
  <c r="E123" i="6" s="1"/>
  <c r="F86" i="6"/>
  <c r="E119" i="6" s="1"/>
  <c r="F91" i="8"/>
  <c r="E124" i="8" s="1"/>
  <c r="O26" i="6"/>
  <c r="N27" i="6"/>
  <c r="F93" i="8"/>
  <c r="F95" i="8"/>
  <c r="F86" i="8"/>
  <c r="E119" i="8" s="1"/>
  <c r="F89" i="8"/>
  <c r="E122" i="8" s="1"/>
  <c r="N26" i="8"/>
  <c r="O25" i="8"/>
  <c r="F85" i="8"/>
  <c r="E118" i="8" s="1"/>
  <c r="F92" i="8"/>
  <c r="E125" i="8" s="1"/>
  <c r="F90" i="8"/>
  <c r="E123" i="8" s="1"/>
  <c r="F94" i="8"/>
  <c r="F99" i="8"/>
  <c r="F97" i="8"/>
  <c r="D125" i="6"/>
  <c r="E124" i="6"/>
  <c r="D126" i="8"/>
  <c r="D127" i="8" l="1"/>
  <c r="E126" i="8"/>
  <c r="N28" i="6"/>
  <c r="O27" i="6"/>
  <c r="F84" i="6"/>
  <c r="E117" i="6" s="1"/>
  <c r="F95" i="6"/>
  <c r="F85" i="6"/>
  <c r="E118" i="6" s="1"/>
  <c r="F92" i="6"/>
  <c r="F93" i="6"/>
  <c r="F98" i="6"/>
  <c r="D126" i="6"/>
  <c r="E125" i="6"/>
  <c r="N27" i="8"/>
  <c r="O26" i="8"/>
  <c r="F97" i="6"/>
  <c r="N28" i="8" l="1"/>
  <c r="O27" i="8"/>
  <c r="D127" i="6"/>
  <c r="E126" i="6"/>
  <c r="O28" i="6"/>
  <c r="N29" i="6"/>
  <c r="O29" i="6" s="1"/>
  <c r="D128" i="8"/>
  <c r="E127" i="8"/>
  <c r="D129" i="8" l="1"/>
  <c r="E128" i="8"/>
  <c r="D128" i="6"/>
  <c r="E127" i="6"/>
  <c r="N29" i="8"/>
  <c r="O29" i="8" s="1"/>
  <c r="O28" i="8"/>
  <c r="D129" i="6" l="1"/>
  <c r="E128" i="6"/>
  <c r="E129" i="8"/>
  <c r="D130" i="8"/>
  <c r="D131" i="8" l="1"/>
  <c r="E130" i="8"/>
  <c r="D130" i="6"/>
  <c r="E129" i="6"/>
  <c r="D131" i="6" l="1"/>
  <c r="E130" i="6"/>
  <c r="D132" i="8"/>
  <c r="E132" i="8" s="1"/>
  <c r="E131" i="8"/>
  <c r="D132" i="6" l="1"/>
  <c r="E132" i="6" s="1"/>
  <c r="E131" i="6"/>
</calcChain>
</file>

<file path=xl/sharedStrings.xml><?xml version="1.0" encoding="utf-8"?>
<sst xmlns="http://schemas.openxmlformats.org/spreadsheetml/2006/main" count="52" uniqueCount="25">
  <si>
    <t>Current Workforce</t>
  </si>
  <si>
    <t>Headcount</t>
  </si>
  <si>
    <t>FTE</t>
  </si>
  <si>
    <t>All Ages</t>
  </si>
  <si>
    <t>Age profile</t>
  </si>
  <si>
    <t>Approx Age Profile</t>
  </si>
  <si>
    <t>Retirements &amp; Leavers</t>
  </si>
  <si>
    <t>Year</t>
  </si>
  <si>
    <t>Headcount/FTE</t>
  </si>
  <si>
    <t>Forecast</t>
  </si>
  <si>
    <t>35 to 39</t>
  </si>
  <si>
    <t>40 to 44</t>
  </si>
  <si>
    <t>45 to 49</t>
  </si>
  <si>
    <t>50 to 54</t>
  </si>
  <si>
    <t>55 to 59</t>
  </si>
  <si>
    <t>60 to 64</t>
  </si>
  <si>
    <t>65 &amp; over</t>
  </si>
  <si>
    <t>Retirement Age</t>
  </si>
  <si>
    <t>All Physicians</t>
  </si>
  <si>
    <t>&lt;35</t>
  </si>
  <si>
    <t>Physician Supply Model Forecast</t>
  </si>
  <si>
    <t>Training Pipeline</t>
    <phoneticPr fontId="11" type="noConversion"/>
  </si>
  <si>
    <t>Head Count/FTE</t>
  </si>
  <si>
    <t>Head Count</t>
  </si>
  <si>
    <t>Retirees &amp; Leavers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</si>
</sst>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%"/>
    <numFmt numFmtId="166" formatCode="#,##0;\-#,##0.00_-;&quot;-&quot;"/>
    <numFmt numFmtId="167" formatCode="0.000"/>
    <numFmt numFmtId="168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ahoma"/>
      <family val="2"/>
    </font>
    <font>
      <b/>
      <sz val="16"/>
      <color indexed="8"/>
      <name val="Tahoma"/>
      <family val="2"/>
    </font>
    <font>
      <b/>
      <sz val="12"/>
      <color indexed="8"/>
      <name val="Tahoma"/>
      <family val="2"/>
    </font>
    <font>
      <u/>
      <sz val="11"/>
      <color theme="10"/>
      <name val="Calibri"/>
      <family val="2"/>
      <scheme val="minor"/>
    </font>
    <font>
      <sz val="11"/>
      <color indexed="9"/>
      <name val="Tahoma"/>
      <family val="2"/>
    </font>
    <font>
      <sz val="10"/>
      <name val="Arial"/>
    </font>
    <font>
      <sz val="11"/>
      <color indexed="8"/>
      <name val="Arial"/>
      <family val="2"/>
    </font>
    <font>
      <sz val="10"/>
      <name val="Arial"/>
    </font>
    <font>
      <u/>
      <sz val="10"/>
      <color indexed="12"/>
      <name val="Arial"/>
      <family val="2"/>
    </font>
    <font>
      <sz val="8"/>
      <name val="Verdana"/>
    </font>
    <font>
      <sz val="11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166" fontId="9" fillId="0" borderId="0" applyFont="0" applyFill="0" applyBorder="0" applyAlignment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8" fillId="0" borderId="0"/>
    <xf numFmtId="166" fontId="9" fillId="0" borderId="0" applyFont="0" applyFill="0" applyBorder="0" applyAlignment="0"/>
    <xf numFmtId="164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0" fontId="8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0" fontId="4" fillId="0" borderId="0" xfId="0" applyFont="1"/>
    <xf numFmtId="0" fontId="2" fillId="3" borderId="1" xfId="0" applyFont="1" applyFill="1" applyBorder="1"/>
    <xf numFmtId="0" fontId="2" fillId="3" borderId="3" xfId="0" applyFont="1" applyFill="1" applyBorder="1"/>
    <xf numFmtId="0" fontId="2" fillId="3" borderId="2" xfId="0" applyFont="1" applyFill="1" applyBorder="1"/>
    <xf numFmtId="165" fontId="2" fillId="3" borderId="3" xfId="1" applyNumberFormat="1" applyFont="1" applyFill="1" applyBorder="1"/>
    <xf numFmtId="165" fontId="2" fillId="3" borderId="2" xfId="1" applyNumberFormat="1" applyFont="1" applyFill="1" applyBorder="1"/>
    <xf numFmtId="0" fontId="5" fillId="0" borderId="0" xfId="2"/>
    <xf numFmtId="0" fontId="2" fillId="2" borderId="8" xfId="0" applyFont="1" applyFill="1" applyBorder="1"/>
    <xf numFmtId="0" fontId="6" fillId="0" borderId="0" xfId="0" applyFont="1"/>
    <xf numFmtId="167" fontId="2" fillId="0" borderId="0" xfId="0" applyNumberFormat="1" applyFont="1"/>
    <xf numFmtId="3" fontId="2" fillId="2" borderId="1" xfId="0" applyNumberFormat="1" applyFont="1" applyFill="1" applyBorder="1"/>
    <xf numFmtId="3" fontId="2" fillId="2" borderId="10" xfId="0" applyNumberFormat="1" applyFont="1" applyFill="1" applyBorder="1"/>
    <xf numFmtId="3" fontId="2" fillId="2" borderId="3" xfId="0" applyNumberFormat="1" applyFont="1" applyFill="1" applyBorder="1"/>
    <xf numFmtId="3" fontId="2" fillId="2" borderId="2" xfId="0" applyNumberFormat="1" applyFont="1" applyFill="1" applyBorder="1"/>
    <xf numFmtId="0" fontId="2" fillId="0" borderId="11" xfId="0" applyFont="1" applyBorder="1"/>
    <xf numFmtId="0" fontId="2" fillId="0" borderId="12" xfId="0" applyFont="1" applyBorder="1"/>
    <xf numFmtId="3" fontId="2" fillId="2" borderId="5" xfId="0" applyNumberFormat="1" applyFont="1" applyFill="1" applyBorder="1"/>
    <xf numFmtId="168" fontId="2" fillId="2" borderId="4" xfId="17" applyNumberFormat="1" applyFont="1" applyFill="1" applyBorder="1"/>
    <xf numFmtId="168" fontId="2" fillId="3" borderId="5" xfId="17" applyNumberFormat="1" applyFont="1" applyFill="1" applyBorder="1"/>
    <xf numFmtId="168" fontId="2" fillId="3" borderId="4" xfId="17" applyNumberFormat="1" applyFont="1" applyFill="1" applyBorder="1"/>
    <xf numFmtId="1" fontId="2" fillId="2" borderId="9" xfId="0" applyNumberFormat="1" applyFont="1" applyFill="1" applyBorder="1"/>
    <xf numFmtId="168" fontId="2" fillId="2" borderId="13" xfId="17" applyNumberFormat="1" applyFont="1" applyFill="1" applyBorder="1"/>
    <xf numFmtId="3" fontId="2" fillId="2" borderId="14" xfId="0" applyNumberFormat="1" applyFont="1" applyFill="1" applyBorder="1"/>
    <xf numFmtId="165" fontId="2" fillId="3" borderId="15" xfId="1" applyNumberFormat="1" applyFont="1" applyFill="1" applyBorder="1"/>
    <xf numFmtId="168" fontId="2" fillId="2" borderId="6" xfId="17" applyNumberFormat="1" applyFont="1" applyFill="1" applyBorder="1"/>
    <xf numFmtId="3" fontId="2" fillId="2" borderId="7" xfId="0" applyNumberFormat="1" applyFont="1" applyFill="1" applyBorder="1"/>
    <xf numFmtId="168" fontId="2" fillId="3" borderId="6" xfId="17" applyNumberFormat="1" applyFont="1" applyFill="1" applyBorder="1"/>
    <xf numFmtId="168" fontId="2" fillId="3" borderId="7" xfId="17" applyNumberFormat="1" applyFont="1" applyFill="1" applyBorder="1"/>
    <xf numFmtId="0" fontId="2" fillId="3" borderId="15" xfId="0" applyFont="1" applyFill="1" applyBorder="1"/>
    <xf numFmtId="3" fontId="2" fillId="2" borderId="16" xfId="0" applyNumberFormat="1" applyFont="1" applyFill="1" applyBorder="1"/>
    <xf numFmtId="0" fontId="12" fillId="2" borderId="17" xfId="0" applyFont="1" applyFill="1" applyBorder="1" applyAlignment="1">
      <alignment horizontal="right" vertical="center"/>
    </xf>
    <xf numFmtId="0" fontId="12" fillId="2" borderId="18" xfId="0" applyFont="1" applyFill="1" applyBorder="1" applyAlignment="1">
      <alignment horizontal="right" vertical="center"/>
    </xf>
    <xf numFmtId="0" fontId="12" fillId="2" borderId="19" xfId="0" applyFont="1" applyFill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3" fontId="2" fillId="2" borderId="20" xfId="0" applyNumberFormat="1" applyFont="1" applyFill="1" applyBorder="1"/>
    <xf numFmtId="3" fontId="2" fillId="2" borderId="21" xfId="0" applyNumberFormat="1" applyFont="1" applyFill="1" applyBorder="1"/>
    <xf numFmtId="3" fontId="2" fillId="4" borderId="22" xfId="0" applyNumberFormat="1" applyFont="1" applyFill="1" applyBorder="1"/>
    <xf numFmtId="3" fontId="2" fillId="2" borderId="9" xfId="0" applyNumberFormat="1" applyFont="1" applyFill="1" applyBorder="1"/>
  </cellXfs>
  <cellStyles count="18">
    <cellStyle name="Comma" xfId="17" builtinId="3"/>
    <cellStyle name="Comma 2" xfId="9"/>
    <cellStyle name="Comma 2 2" xfId="12"/>
    <cellStyle name="house" xfId="4"/>
    <cellStyle name="house 2" xfId="8"/>
    <cellStyle name="Hyperlink" xfId="2" builtinId="8"/>
    <cellStyle name="Hyperlink 2" xfId="5"/>
    <cellStyle name="Normal" xfId="0" builtinId="0"/>
    <cellStyle name="Normal 2" xfId="6"/>
    <cellStyle name="Normal 2 2" xfId="11"/>
    <cellStyle name="Normal 2 3" xfId="15"/>
    <cellStyle name="Normal 3" xfId="7"/>
    <cellStyle name="Normal 4" xfId="16"/>
    <cellStyle name="Normal 5" xfId="3"/>
    <cellStyle name="Percent" xfId="1" builtinId="5"/>
    <cellStyle name="Percent 2" xfId="10"/>
    <cellStyle name="Percent 2 2" xfId="13"/>
    <cellStyle name="Percent 3" xfId="1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Physician Forecast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Head Count Forecast</c:v>
          </c:tx>
          <c:marker>
            <c:symbol val="none"/>
          </c:marker>
          <c:cat>
            <c:numRef>
              <c:f>'Physician supply model'!$C$104:$C$132</c:f>
              <c:numCache>
                <c:formatCode>General</c:formatCode>
                <c:ptCount val="2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  <c:pt idx="22">
                  <c:v>2025</c:v>
                </c:pt>
                <c:pt idx="23">
                  <c:v>2026</c:v>
                </c:pt>
                <c:pt idx="24">
                  <c:v>2027</c:v>
                </c:pt>
                <c:pt idx="25">
                  <c:v>2028</c:v>
                </c:pt>
                <c:pt idx="26">
                  <c:v>2029</c:v>
                </c:pt>
                <c:pt idx="27">
                  <c:v>2030</c:v>
                </c:pt>
                <c:pt idx="28">
                  <c:v>2031</c:v>
                </c:pt>
              </c:numCache>
            </c:numRef>
          </c:cat>
          <c:val>
            <c:numRef>
              <c:f>('Physician supply model'!$F$104:$F$114,'Physician supply model'!$D$115:$D$132)</c:f>
              <c:numCache>
                <c:formatCode>General</c:formatCode>
                <c:ptCount val="29"/>
                <c:pt idx="11" formatCode="_-* #,##0_-;\-* #,##0_-;_-* &quot;-&quot;??_-;_-@_-">
                  <c:v>700000</c:v>
                </c:pt>
                <c:pt idx="12" formatCode="_-* #,##0_-;\-* #,##0_-;_-* &quot;-&quot;??_-;_-@_-">
                  <c:v>700000</c:v>
                </c:pt>
                <c:pt idx="13" formatCode="_-* #,##0_-;\-* #,##0_-;_-* &quot;-&quot;??_-;_-@_-">
                  <c:v>700000</c:v>
                </c:pt>
                <c:pt idx="14" formatCode="_-* #,##0_-;\-* #,##0_-;_-* &quot;-&quot;??_-;_-@_-">
                  <c:v>700000</c:v>
                </c:pt>
                <c:pt idx="15" formatCode="_-* #,##0_-;\-* #,##0_-;_-* &quot;-&quot;??_-;_-@_-">
                  <c:v>700000</c:v>
                </c:pt>
                <c:pt idx="16" formatCode="_-* #,##0_-;\-* #,##0_-;_-* &quot;-&quot;??_-;_-@_-">
                  <c:v>700000</c:v>
                </c:pt>
                <c:pt idx="17" formatCode="_-* #,##0_-;\-* #,##0_-;_-* &quot;-&quot;??_-;_-@_-">
                  <c:v>700000</c:v>
                </c:pt>
                <c:pt idx="18" formatCode="_-* #,##0_-;\-* #,##0_-;_-* &quot;-&quot;??_-;_-@_-">
                  <c:v>700000</c:v>
                </c:pt>
                <c:pt idx="19" formatCode="_-* #,##0_-;\-* #,##0_-;_-* &quot;-&quot;??_-;_-@_-">
                  <c:v>700000</c:v>
                </c:pt>
                <c:pt idx="20" formatCode="_-* #,##0_-;\-* #,##0_-;_-* &quot;-&quot;??_-;_-@_-">
                  <c:v>700000</c:v>
                </c:pt>
                <c:pt idx="21" formatCode="_-* #,##0_-;\-* #,##0_-;_-* &quot;-&quot;??_-;_-@_-">
                  <c:v>700000</c:v>
                </c:pt>
                <c:pt idx="22" formatCode="_-* #,##0_-;\-* #,##0_-;_-* &quot;-&quot;??_-;_-@_-">
                  <c:v>700000</c:v>
                </c:pt>
                <c:pt idx="23" formatCode="_-* #,##0_-;\-* #,##0_-;_-* &quot;-&quot;??_-;_-@_-">
                  <c:v>700000</c:v>
                </c:pt>
                <c:pt idx="24" formatCode="_-* #,##0_-;\-* #,##0_-;_-* &quot;-&quot;??_-;_-@_-">
                  <c:v>700000</c:v>
                </c:pt>
                <c:pt idx="25" formatCode="_-* #,##0_-;\-* #,##0_-;_-* &quot;-&quot;??_-;_-@_-">
                  <c:v>700000</c:v>
                </c:pt>
                <c:pt idx="26" formatCode="_-* #,##0_-;\-* #,##0_-;_-* &quot;-&quot;??_-;_-@_-">
                  <c:v>700000</c:v>
                </c:pt>
                <c:pt idx="27" formatCode="_-* #,##0_-;\-* #,##0_-;_-* &quot;-&quot;??_-;_-@_-">
                  <c:v>700000</c:v>
                </c:pt>
                <c:pt idx="28" formatCode="_-* #,##0_-;\-* #,##0_-;_-* &quot;-&quot;??_-;_-@_-">
                  <c:v>700000</c:v>
                </c:pt>
              </c:numCache>
            </c:numRef>
          </c:val>
          <c:smooth val="0"/>
        </c:ser>
        <c:ser>
          <c:idx val="1"/>
          <c:order val="1"/>
          <c:tx>
            <c:v>FTE Forecast</c:v>
          </c:tx>
          <c:marker>
            <c:symbol val="none"/>
          </c:marker>
          <c:cat>
            <c:numRef>
              <c:f>'Physician supply model'!$C$104:$C$132</c:f>
              <c:numCache>
                <c:formatCode>General</c:formatCode>
                <c:ptCount val="2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  <c:pt idx="22">
                  <c:v>2025</c:v>
                </c:pt>
                <c:pt idx="23">
                  <c:v>2026</c:v>
                </c:pt>
                <c:pt idx="24">
                  <c:v>2027</c:v>
                </c:pt>
                <c:pt idx="25">
                  <c:v>2028</c:v>
                </c:pt>
                <c:pt idx="26">
                  <c:v>2029</c:v>
                </c:pt>
                <c:pt idx="27">
                  <c:v>2030</c:v>
                </c:pt>
                <c:pt idx="28">
                  <c:v>2031</c:v>
                </c:pt>
              </c:numCache>
            </c:numRef>
          </c:cat>
          <c:val>
            <c:numRef>
              <c:f>('Physician supply model'!$F$104:$F$114,'Physician supply model'!$E$115:$E$132)</c:f>
              <c:numCache>
                <c:formatCode>General</c:formatCode>
                <c:ptCount val="29"/>
                <c:pt idx="11" formatCode="_-* #,##0_-;\-* #,##0_-;_-* &quot;-&quot;??_-;_-@_-">
                  <c:v>415420</c:v>
                </c:pt>
                <c:pt idx="12" formatCode="_-* #,##0_-;\-* #,##0_-;_-* &quot;-&quot;??_-;_-@_-">
                  <c:v>410694</c:v>
                </c:pt>
                <c:pt idx="13" formatCode="_-* #,##0_-;\-* #,##0_-;_-* &quot;-&quot;??_-;_-@_-">
                  <c:v>405968</c:v>
                </c:pt>
                <c:pt idx="14" formatCode="_-* #,##0_-;\-* #,##0_-;_-* &quot;-&quot;??_-;_-@_-">
                  <c:v>401242</c:v>
                </c:pt>
                <c:pt idx="15" formatCode="_-* #,##0_-;\-* #,##0_-;_-* &quot;-&quot;??_-;_-@_-">
                  <c:v>396516</c:v>
                </c:pt>
                <c:pt idx="16" formatCode="_-* #,##0_-;\-* #,##0_-;_-* &quot;-&quot;??_-;_-@_-">
                  <c:v>391790</c:v>
                </c:pt>
                <c:pt idx="17" formatCode="_-* #,##0_-;\-* #,##0_-;_-* &quot;-&quot;??_-;_-@_-">
                  <c:v>387064</c:v>
                </c:pt>
                <c:pt idx="18" formatCode="_-* #,##0_-;\-* #,##0_-;_-* &quot;-&quot;??_-;_-@_-">
                  <c:v>382338</c:v>
                </c:pt>
                <c:pt idx="19" formatCode="_-* #,##0_-;\-* #,##0_-;_-* &quot;-&quot;??_-;_-@_-">
                  <c:v>377611</c:v>
                </c:pt>
                <c:pt idx="20" formatCode="_-* #,##0_-;\-* #,##0_-;_-* &quot;-&quot;??_-;_-@_-">
                  <c:v>372885</c:v>
                </c:pt>
                <c:pt idx="21" formatCode="_-* #,##0_-;\-* #,##0_-;_-* &quot;-&quot;??_-;_-@_-">
                  <c:v>368159</c:v>
                </c:pt>
                <c:pt idx="22" formatCode="_-* #,##0_-;\-* #,##0_-;_-* &quot;-&quot;??_-;_-@_-">
                  <c:v>363433</c:v>
                </c:pt>
                <c:pt idx="23" formatCode="_-* #,##0_-;\-* #,##0_-;_-* &quot;-&quot;??_-;_-@_-">
                  <c:v>358707</c:v>
                </c:pt>
                <c:pt idx="24" formatCode="_-* #,##0_-;\-* #,##0_-;_-* &quot;-&quot;??_-;_-@_-">
                  <c:v>353981</c:v>
                </c:pt>
                <c:pt idx="25" formatCode="_-* #,##0_-;\-* #,##0_-;_-* &quot;-&quot;??_-;_-@_-">
                  <c:v>349255</c:v>
                </c:pt>
                <c:pt idx="26" formatCode="_-* #,##0_-;\-* #,##0_-;_-* &quot;-&quot;??_-;_-@_-">
                  <c:v>344529</c:v>
                </c:pt>
                <c:pt idx="27" formatCode="_-* #,##0_-;\-* #,##0_-;_-* &quot;-&quot;??_-;_-@_-">
                  <c:v>339803</c:v>
                </c:pt>
                <c:pt idx="28" formatCode="_-* #,##0_-;\-* #,##0_-;_-* &quot;-&quot;??_-;_-@_-">
                  <c:v>335077</c:v>
                </c:pt>
              </c:numCache>
            </c:numRef>
          </c:val>
          <c:smooth val="0"/>
        </c:ser>
        <c:ser>
          <c:idx val="2"/>
          <c:order val="2"/>
          <c:tx>
            <c:v>Historical Head Count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6"/>
            <c:spPr>
              <a:solidFill>
                <a:schemeClr val="accent1"/>
              </a:solidFill>
              <a:ln>
                <a:noFill/>
              </a:ln>
            </c:spPr>
          </c:marker>
          <c:val>
            <c:numRef>
              <c:f>'Physician supply model'!$D$104:$D$115</c:f>
              <c:numCache>
                <c:formatCode>_-* #,##0_-;\-* #,##0_-;_-* "-"??_-;_-@_-</c:formatCode>
                <c:ptCount val="12"/>
                <c:pt idx="0">
                  <c:v>620000</c:v>
                </c:pt>
                <c:pt idx="1">
                  <c:v>630500</c:v>
                </c:pt>
                <c:pt idx="2">
                  <c:v>641000</c:v>
                </c:pt>
                <c:pt idx="3">
                  <c:v>648375</c:v>
                </c:pt>
                <c:pt idx="4">
                  <c:v>655750</c:v>
                </c:pt>
                <c:pt idx="5">
                  <c:v>663125</c:v>
                </c:pt>
                <c:pt idx="6">
                  <c:v>670500</c:v>
                </c:pt>
                <c:pt idx="7">
                  <c:v>677875</c:v>
                </c:pt>
                <c:pt idx="8">
                  <c:v>685250</c:v>
                </c:pt>
                <c:pt idx="9">
                  <c:v>692625</c:v>
                </c:pt>
                <c:pt idx="10">
                  <c:v>700000</c:v>
                </c:pt>
                <c:pt idx="11">
                  <c:v>700000</c:v>
                </c:pt>
              </c:numCache>
            </c:numRef>
          </c:val>
          <c:smooth val="0"/>
        </c:ser>
        <c:ser>
          <c:idx val="3"/>
          <c:order val="3"/>
          <c:tx>
            <c:v>Historical FTE</c:v>
          </c:tx>
          <c:spPr>
            <a:ln>
              <a:solidFill>
                <a:schemeClr val="accent2"/>
              </a:solidFill>
            </a:ln>
          </c:spPr>
          <c:marker>
            <c:symbol val="diamond"/>
            <c:size val="6"/>
            <c:spPr>
              <a:solidFill>
                <a:schemeClr val="accent2"/>
              </a:solidFill>
              <a:ln>
                <a:noFill/>
              </a:ln>
            </c:spPr>
          </c:marker>
          <c:val>
            <c:numRef>
              <c:f>'Physician supply model'!$E$104:$E$115</c:f>
              <c:numCache>
                <c:formatCode>_-* #,##0_-;\-* #,##0_-;_-* "-"??_-;_-@_-</c:formatCode>
                <c:ptCount val="12"/>
                <c:pt idx="0">
                  <c:v>412920</c:v>
                </c:pt>
                <c:pt idx="1">
                  <c:v>416760.5</c:v>
                </c:pt>
                <c:pt idx="2">
                  <c:v>420496</c:v>
                </c:pt>
                <c:pt idx="3">
                  <c:v>422092.125</c:v>
                </c:pt>
                <c:pt idx="4">
                  <c:v>420554.33333333331</c:v>
                </c:pt>
                <c:pt idx="5">
                  <c:v>418873.95833333337</c:v>
                </c:pt>
                <c:pt idx="6">
                  <c:v>417051</c:v>
                </c:pt>
                <c:pt idx="7">
                  <c:v>421638.25</c:v>
                </c:pt>
                <c:pt idx="8">
                  <c:v>420956.68888888962</c:v>
                </c:pt>
                <c:pt idx="9">
                  <c:v>421018.05303030368</c:v>
                </c:pt>
                <c:pt idx="10">
                  <c:v>420322.42424242431</c:v>
                </c:pt>
                <c:pt idx="11">
                  <c:v>415420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421448"/>
        <c:axId val="165484504"/>
      </c:lineChart>
      <c:catAx>
        <c:axId val="165421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5484504"/>
        <c:crosses val="autoZero"/>
        <c:auto val="1"/>
        <c:lblAlgn val="ctr"/>
        <c:lblOffset val="100"/>
        <c:noMultiLvlLbl val="0"/>
      </c:catAx>
      <c:valAx>
        <c:axId val="165484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Workforce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5421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Physician Forecast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Headcount Forecast</c:v>
          </c:tx>
          <c:marker>
            <c:symbol val="none"/>
          </c:marker>
          <c:cat>
            <c:numRef>
              <c:f>'Possible Solution'!$C$104:$C$132</c:f>
              <c:numCache>
                <c:formatCode>General</c:formatCode>
                <c:ptCount val="2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  <c:pt idx="22">
                  <c:v>2025</c:v>
                </c:pt>
                <c:pt idx="23">
                  <c:v>2026</c:v>
                </c:pt>
                <c:pt idx="24">
                  <c:v>2027</c:v>
                </c:pt>
                <c:pt idx="25">
                  <c:v>2028</c:v>
                </c:pt>
                <c:pt idx="26">
                  <c:v>2029</c:v>
                </c:pt>
                <c:pt idx="27">
                  <c:v>2030</c:v>
                </c:pt>
                <c:pt idx="28">
                  <c:v>2031</c:v>
                </c:pt>
              </c:numCache>
            </c:numRef>
          </c:cat>
          <c:val>
            <c:numRef>
              <c:f>('Possible Solution'!$F$104:$F$114,'Possible Solution'!$D$115:$D$132)</c:f>
              <c:numCache>
                <c:formatCode>General</c:formatCode>
                <c:ptCount val="29"/>
                <c:pt idx="11" formatCode="_-* #,##0_-;\-* #,##0_-;_-* &quot;-&quot;??_-;_-@_-">
                  <c:v>696826</c:v>
                </c:pt>
                <c:pt idx="12" formatCode="_-* #,##0_-;\-* #,##0_-;_-* &quot;-&quot;??_-;_-@_-">
                  <c:v>706489</c:v>
                </c:pt>
                <c:pt idx="13" formatCode="_-* #,##0_-;\-* #,##0_-;_-* &quot;-&quot;??_-;_-@_-">
                  <c:v>716152</c:v>
                </c:pt>
                <c:pt idx="14" formatCode="_-* #,##0_-;\-* #,##0_-;_-* &quot;-&quot;??_-;_-@_-">
                  <c:v>725815</c:v>
                </c:pt>
                <c:pt idx="15" formatCode="_-* #,##0_-;\-* #,##0_-;_-* &quot;-&quot;??_-;_-@_-">
                  <c:v>735241</c:v>
                </c:pt>
                <c:pt idx="16" formatCode="_-* #,##0_-;\-* #,##0_-;_-* &quot;-&quot;??_-;_-@_-">
                  <c:v>744667</c:v>
                </c:pt>
                <c:pt idx="17" formatCode="_-* #,##0_-;\-* #,##0_-;_-* &quot;-&quot;??_-;_-@_-">
                  <c:v>754093</c:v>
                </c:pt>
                <c:pt idx="18" formatCode="_-* #,##0_-;\-* #,##0_-;_-* &quot;-&quot;??_-;_-@_-">
                  <c:v>763519</c:v>
                </c:pt>
                <c:pt idx="19" formatCode="_-* #,##0_-;\-* #,##0_-;_-* &quot;-&quot;??_-;_-@_-">
                  <c:v>772945</c:v>
                </c:pt>
                <c:pt idx="20" formatCode="_-* #,##0_-;\-* #,##0_-;_-* &quot;-&quot;??_-;_-@_-">
                  <c:v>776388</c:v>
                </c:pt>
                <c:pt idx="21" formatCode="_-* #,##0_-;\-* #,##0_-;_-* &quot;-&quot;??_-;_-@_-">
                  <c:v>779831</c:v>
                </c:pt>
                <c:pt idx="22" formatCode="_-* #,##0_-;\-* #,##0_-;_-* &quot;-&quot;??_-;_-@_-">
                  <c:v>783274</c:v>
                </c:pt>
                <c:pt idx="23" formatCode="_-* #,##0_-;\-* #,##0_-;_-* &quot;-&quot;??_-;_-@_-">
                  <c:v>786717</c:v>
                </c:pt>
                <c:pt idx="24" formatCode="_-* #,##0_-;\-* #,##0_-;_-* &quot;-&quot;??_-;_-@_-">
                  <c:v>790160</c:v>
                </c:pt>
                <c:pt idx="25" formatCode="_-* #,##0_-;\-* #,##0_-;_-* &quot;-&quot;??_-;_-@_-">
                  <c:v>791932</c:v>
                </c:pt>
                <c:pt idx="26" formatCode="_-* #,##0_-;\-* #,##0_-;_-* &quot;-&quot;??_-;_-@_-">
                  <c:v>793704</c:v>
                </c:pt>
                <c:pt idx="27" formatCode="_-* #,##0_-;\-* #,##0_-;_-* &quot;-&quot;??_-;_-@_-">
                  <c:v>795476</c:v>
                </c:pt>
                <c:pt idx="28" formatCode="_-* #,##0_-;\-* #,##0_-;_-* &quot;-&quot;??_-;_-@_-">
                  <c:v>797248</c:v>
                </c:pt>
              </c:numCache>
            </c:numRef>
          </c:val>
          <c:smooth val="0"/>
        </c:ser>
        <c:ser>
          <c:idx val="1"/>
          <c:order val="1"/>
          <c:tx>
            <c:v>FTE Forecast</c:v>
          </c:tx>
          <c:marker>
            <c:symbol val="none"/>
          </c:marker>
          <c:cat>
            <c:numRef>
              <c:f>'Possible Solution'!$C$104:$C$132</c:f>
              <c:numCache>
                <c:formatCode>General</c:formatCode>
                <c:ptCount val="2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  <c:pt idx="22">
                  <c:v>2025</c:v>
                </c:pt>
                <c:pt idx="23">
                  <c:v>2026</c:v>
                </c:pt>
                <c:pt idx="24">
                  <c:v>2027</c:v>
                </c:pt>
                <c:pt idx="25">
                  <c:v>2028</c:v>
                </c:pt>
                <c:pt idx="26">
                  <c:v>2029</c:v>
                </c:pt>
                <c:pt idx="27">
                  <c:v>2030</c:v>
                </c:pt>
                <c:pt idx="28">
                  <c:v>2031</c:v>
                </c:pt>
              </c:numCache>
            </c:numRef>
          </c:cat>
          <c:val>
            <c:numRef>
              <c:f>('Possible Solution'!$F$104:$F$114,'Possible Solution'!$E$115:$E$132)</c:f>
              <c:numCache>
                <c:formatCode>General</c:formatCode>
                <c:ptCount val="29"/>
                <c:pt idx="11" formatCode="_-* #,##0_-;\-* #,##0_-;_-* &quot;-&quot;??_-;_-@_-">
                  <c:v>413536</c:v>
                </c:pt>
                <c:pt idx="12" formatCode="_-* #,##0_-;\-* #,##0_-;_-* &quot;-&quot;??_-;_-@_-">
                  <c:v>414501</c:v>
                </c:pt>
                <c:pt idx="13" formatCode="_-* #,##0_-;\-* #,##0_-;_-* &quot;-&quot;??_-;_-@_-">
                  <c:v>415335</c:v>
                </c:pt>
                <c:pt idx="14" formatCode="_-* #,##0_-;\-* #,##0_-;_-* &quot;-&quot;??_-;_-@_-">
                  <c:v>416039</c:v>
                </c:pt>
                <c:pt idx="15" formatCode="_-* #,##0_-;\-* #,##0_-;_-* &quot;-&quot;??_-;_-@_-">
                  <c:v>416478</c:v>
                </c:pt>
                <c:pt idx="16" formatCode="_-* #,##0_-;\-* #,##0_-;_-* &quot;-&quot;??_-;_-@_-">
                  <c:v>416790</c:v>
                </c:pt>
                <c:pt idx="17" formatCode="_-* #,##0_-;\-* #,##0_-;_-* &quot;-&quot;??_-;_-@_-">
                  <c:v>416974</c:v>
                </c:pt>
                <c:pt idx="18" formatCode="_-* #,##0_-;\-* #,##0_-;_-* &quot;-&quot;??_-;_-@_-">
                  <c:v>417031</c:v>
                </c:pt>
                <c:pt idx="19" formatCode="_-* #,##0_-;\-* #,##0_-;_-* &quot;-&quot;??_-;_-@_-">
                  <c:v>416961</c:v>
                </c:pt>
                <c:pt idx="20" formatCode="_-* #,##0_-;\-* #,##0_-;_-* &quot;-&quot;??_-;_-@_-">
                  <c:v>413577</c:v>
                </c:pt>
                <c:pt idx="21" formatCode="_-* #,##0_-;\-* #,##0_-;_-* &quot;-&quot;??_-;_-@_-">
                  <c:v>410146</c:v>
                </c:pt>
                <c:pt idx="22" formatCode="_-* #,##0_-;\-* #,##0_-;_-* &quot;-&quot;??_-;_-@_-">
                  <c:v>406669</c:v>
                </c:pt>
                <c:pt idx="23" formatCode="_-* #,##0_-;\-* #,##0_-;_-* &quot;-&quot;??_-;_-@_-">
                  <c:v>403145</c:v>
                </c:pt>
                <c:pt idx="24" formatCode="_-* #,##0_-;\-* #,##0_-;_-* &quot;-&quot;??_-;_-@_-">
                  <c:v>399574</c:v>
                </c:pt>
                <c:pt idx="25" formatCode="_-* #,##0_-;\-* #,##0_-;_-* &quot;-&quot;??_-;_-@_-">
                  <c:v>395124</c:v>
                </c:pt>
                <c:pt idx="26" formatCode="_-* #,##0_-;\-* #,##0_-;_-* &quot;-&quot;??_-;_-@_-">
                  <c:v>390649</c:v>
                </c:pt>
                <c:pt idx="27" formatCode="_-* #,##0_-;\-* #,##0_-;_-* &quot;-&quot;??_-;_-@_-">
                  <c:v>386150</c:v>
                </c:pt>
                <c:pt idx="28" formatCode="_-* #,##0_-;\-* #,##0_-;_-* &quot;-&quot;??_-;_-@_-">
                  <c:v>381628</c:v>
                </c:pt>
              </c:numCache>
            </c:numRef>
          </c:val>
          <c:smooth val="0"/>
        </c:ser>
        <c:ser>
          <c:idx val="2"/>
          <c:order val="2"/>
          <c:tx>
            <c:v>Historical Headcount</c:v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6"/>
            <c:spPr>
              <a:solidFill>
                <a:schemeClr val="accent1"/>
              </a:solidFill>
              <a:ln>
                <a:noFill/>
              </a:ln>
            </c:spPr>
          </c:marker>
          <c:val>
            <c:numRef>
              <c:f>'Possible Solution'!$D$104:$D$115</c:f>
              <c:numCache>
                <c:formatCode>_-* #,##0_-;\-* #,##0_-;_-* "-"??_-;_-@_-</c:formatCode>
                <c:ptCount val="12"/>
                <c:pt idx="0">
                  <c:v>620000</c:v>
                </c:pt>
                <c:pt idx="1">
                  <c:v>630500</c:v>
                </c:pt>
                <c:pt idx="2">
                  <c:v>641000</c:v>
                </c:pt>
                <c:pt idx="3">
                  <c:v>648375</c:v>
                </c:pt>
                <c:pt idx="4">
                  <c:v>655750</c:v>
                </c:pt>
                <c:pt idx="5">
                  <c:v>663125</c:v>
                </c:pt>
                <c:pt idx="6">
                  <c:v>670500</c:v>
                </c:pt>
                <c:pt idx="7">
                  <c:v>677875</c:v>
                </c:pt>
                <c:pt idx="8">
                  <c:v>685250</c:v>
                </c:pt>
                <c:pt idx="9">
                  <c:v>692625</c:v>
                </c:pt>
                <c:pt idx="10">
                  <c:v>700000</c:v>
                </c:pt>
                <c:pt idx="11">
                  <c:v>696826</c:v>
                </c:pt>
              </c:numCache>
            </c:numRef>
          </c:val>
          <c:smooth val="0"/>
        </c:ser>
        <c:ser>
          <c:idx val="3"/>
          <c:order val="3"/>
          <c:tx>
            <c:v>Historical FTE</c:v>
          </c:tx>
          <c:spPr>
            <a:ln>
              <a:solidFill>
                <a:schemeClr val="accent2"/>
              </a:solidFill>
            </a:ln>
          </c:spPr>
          <c:marker>
            <c:symbol val="diamond"/>
            <c:size val="6"/>
            <c:spPr>
              <a:solidFill>
                <a:schemeClr val="accent2"/>
              </a:solidFill>
              <a:ln>
                <a:noFill/>
              </a:ln>
            </c:spPr>
          </c:marker>
          <c:val>
            <c:numRef>
              <c:f>'Possible Solution'!$E$104:$E$115</c:f>
              <c:numCache>
                <c:formatCode>_-* #,##0_-;\-* #,##0_-;_-* "-"??_-;_-@_-</c:formatCode>
                <c:ptCount val="12"/>
                <c:pt idx="0">
                  <c:v>412920</c:v>
                </c:pt>
                <c:pt idx="1">
                  <c:v>416760.5</c:v>
                </c:pt>
                <c:pt idx="2">
                  <c:v>420496</c:v>
                </c:pt>
                <c:pt idx="3">
                  <c:v>422092.125</c:v>
                </c:pt>
                <c:pt idx="4">
                  <c:v>420554.33333333331</c:v>
                </c:pt>
                <c:pt idx="5">
                  <c:v>418873.95833333337</c:v>
                </c:pt>
                <c:pt idx="6">
                  <c:v>417051</c:v>
                </c:pt>
                <c:pt idx="7">
                  <c:v>421638.25</c:v>
                </c:pt>
                <c:pt idx="8">
                  <c:v>420956.68888888962</c:v>
                </c:pt>
                <c:pt idx="9">
                  <c:v>421018.05303030368</c:v>
                </c:pt>
                <c:pt idx="10">
                  <c:v>420322.42424242431</c:v>
                </c:pt>
                <c:pt idx="11">
                  <c:v>413536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126624"/>
        <c:axId val="165222656"/>
      </c:lineChart>
      <c:catAx>
        <c:axId val="16512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65222656"/>
        <c:crosses val="autoZero"/>
        <c:auto val="1"/>
        <c:lblAlgn val="ctr"/>
        <c:lblOffset val="100"/>
        <c:noMultiLvlLbl val="0"/>
      </c:catAx>
      <c:valAx>
        <c:axId val="165222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Workforce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65126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103</xdr:row>
      <xdr:rowOff>61912</xdr:rowOff>
    </xdr:from>
    <xdr:to>
      <xdr:col>16</xdr:col>
      <xdr:colOff>66674</xdr:colOff>
      <xdr:row>117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380999</xdr:colOff>
      <xdr:row>103</xdr:row>
      <xdr:rowOff>61912</xdr:rowOff>
    </xdr:from>
    <xdr:to>
      <xdr:col>16</xdr:col>
      <xdr:colOff>66674</xdr:colOff>
      <xdr:row>117</xdr:row>
      <xdr:rowOff>157162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3"/>
  <sheetViews>
    <sheetView tabSelected="1" workbookViewId="0">
      <selection activeCell="N11" sqref="N11"/>
    </sheetView>
  </sheetViews>
  <sheetFormatPr defaultColWidth="8.85546875" defaultRowHeight="14.25" x14ac:dyDescent="0.2"/>
  <cols>
    <col min="1" max="3" width="8.85546875" style="1"/>
    <col min="4" max="4" width="13" style="1" customWidth="1"/>
    <col min="5" max="5" width="13.140625" style="1" bestFit="1" customWidth="1"/>
    <col min="6" max="6" width="8.85546875" style="1"/>
    <col min="7" max="7" width="15.28515625" style="1" customWidth="1"/>
    <col min="8" max="16384" width="8.85546875" style="1"/>
  </cols>
  <sheetData>
    <row r="1" spans="2:15" ht="20.25" thickBot="1" x14ac:dyDescent="0.3">
      <c r="B1" s="3" t="s">
        <v>20</v>
      </c>
    </row>
    <row r="2" spans="2:15" ht="15" thickBot="1" x14ac:dyDescent="0.25">
      <c r="D2" s="1" t="s">
        <v>7</v>
      </c>
      <c r="E2" s="24">
        <v>2013</v>
      </c>
    </row>
    <row r="4" spans="2:15" ht="15" x14ac:dyDescent="0.2">
      <c r="B4" s="4" t="s">
        <v>0</v>
      </c>
    </row>
    <row r="5" spans="2:15" ht="15" thickBot="1" x14ac:dyDescent="0.25"/>
    <row r="6" spans="2:15" ht="15" thickTop="1" x14ac:dyDescent="0.2">
      <c r="D6" s="1" t="s">
        <v>23</v>
      </c>
      <c r="E6" s="15">
        <v>700000</v>
      </c>
    </row>
    <row r="7" spans="2:15" ht="15" thickBot="1" x14ac:dyDescent="0.25">
      <c r="D7" s="19" t="s">
        <v>2</v>
      </c>
      <c r="E7" s="29">
        <v>420322.42424242431</v>
      </c>
      <c r="F7" s="13"/>
    </row>
    <row r="8" spans="2:15" ht="15.75" thickTop="1" x14ac:dyDescent="0.25">
      <c r="E8" s="10"/>
    </row>
    <row r="10" spans="2:15" ht="15" x14ac:dyDescent="0.2">
      <c r="B10" s="4" t="s">
        <v>4</v>
      </c>
    </row>
    <row r="11" spans="2:15" ht="15" thickBot="1" x14ac:dyDescent="0.25">
      <c r="E11" s="1" t="s">
        <v>18</v>
      </c>
      <c r="K11" s="1" t="s">
        <v>5</v>
      </c>
      <c r="L11" s="18"/>
      <c r="N11" s="1" t="s">
        <v>24</v>
      </c>
    </row>
    <row r="12" spans="2:15" ht="15.75" thickTop="1" thickBot="1" x14ac:dyDescent="0.25">
      <c r="D12" s="1" t="s">
        <v>3</v>
      </c>
      <c r="E12" s="34"/>
      <c r="K12" s="1">
        <v>69</v>
      </c>
      <c r="L12" s="32">
        <f>INT(0.2*E20)</f>
        <v>0</v>
      </c>
      <c r="N12" s="1">
        <f>E2+1</f>
        <v>2014</v>
      </c>
      <c r="O12" s="5">
        <f>SUMIF(K12:K41,"&gt;="&amp;H13,L12:L41)</f>
        <v>0</v>
      </c>
    </row>
    <row r="13" spans="2:15" ht="15.75" thickTop="1" thickBot="1" x14ac:dyDescent="0.25">
      <c r="D13" s="1" t="s">
        <v>19</v>
      </c>
      <c r="E13" s="35"/>
      <c r="G13" s="1" t="s">
        <v>17</v>
      </c>
      <c r="H13" s="11"/>
      <c r="K13" s="1">
        <v>68</v>
      </c>
      <c r="L13" s="6">
        <f>INT(0.2*E20)</f>
        <v>0</v>
      </c>
      <c r="N13" s="1">
        <f>N12+1</f>
        <v>2015</v>
      </c>
      <c r="O13" s="6">
        <f t="shared" ref="O13:O16" si="0">SUMIF($K$12:$K$41,"="&amp;$H$13-(N13-$N$12),$L$12:$L$41)</f>
        <v>0</v>
      </c>
    </row>
    <row r="14" spans="2:15" ht="15.75" thickTop="1" thickBot="1" x14ac:dyDescent="0.25">
      <c r="D14" s="1" t="s">
        <v>10</v>
      </c>
      <c r="E14" s="35"/>
      <c r="K14" s="1">
        <v>67</v>
      </c>
      <c r="L14" s="6">
        <f>INT(0.2*E20)</f>
        <v>0</v>
      </c>
      <c r="N14" s="1">
        <f t="shared" ref="N14:N29" si="1">N13+1</f>
        <v>2016</v>
      </c>
      <c r="O14" s="6">
        <f t="shared" si="0"/>
        <v>0</v>
      </c>
    </row>
    <row r="15" spans="2:15" ht="15.75" thickTop="1" thickBot="1" x14ac:dyDescent="0.25">
      <c r="D15" s="1" t="s">
        <v>11</v>
      </c>
      <c r="E15" s="35"/>
      <c r="H15" s="12"/>
      <c r="K15" s="1">
        <v>66</v>
      </c>
      <c r="L15" s="6">
        <f>INT(0.2*E20)</f>
        <v>0</v>
      </c>
      <c r="N15" s="1">
        <f t="shared" si="1"/>
        <v>2017</v>
      </c>
      <c r="O15" s="6">
        <f t="shared" si="0"/>
        <v>0</v>
      </c>
    </row>
    <row r="16" spans="2:15" ht="15.75" thickTop="1" thickBot="1" x14ac:dyDescent="0.25">
      <c r="D16" s="1" t="s">
        <v>12</v>
      </c>
      <c r="E16" s="35"/>
      <c r="K16" s="1">
        <v>65</v>
      </c>
      <c r="L16" s="6">
        <f>INT(0.2*E20)</f>
        <v>0</v>
      </c>
      <c r="N16" s="1">
        <f t="shared" si="1"/>
        <v>2018</v>
      </c>
      <c r="O16" s="6">
        <f t="shared" si="0"/>
        <v>0</v>
      </c>
    </row>
    <row r="17" spans="4:15" ht="15.75" thickTop="1" thickBot="1" x14ac:dyDescent="0.25">
      <c r="D17" s="1" t="s">
        <v>13</v>
      </c>
      <c r="E17" s="35"/>
      <c r="K17" s="1">
        <v>64</v>
      </c>
      <c r="L17" s="6">
        <f>INT(0.2*E19)</f>
        <v>0</v>
      </c>
      <c r="N17" s="1">
        <f t="shared" si="1"/>
        <v>2019</v>
      </c>
      <c r="O17" s="6">
        <f>SUMIF($K$12:$K$41,"="&amp;$H$13-(N17-$N$12),$L$12:$L$41)</f>
        <v>0</v>
      </c>
    </row>
    <row r="18" spans="4:15" ht="15.75" thickTop="1" thickBot="1" x14ac:dyDescent="0.25">
      <c r="D18" s="1" t="s">
        <v>14</v>
      </c>
      <c r="E18" s="35"/>
      <c r="K18" s="1">
        <f>K17-1</f>
        <v>63</v>
      </c>
      <c r="L18" s="6">
        <f>L17</f>
        <v>0</v>
      </c>
      <c r="N18" s="1">
        <f t="shared" si="1"/>
        <v>2020</v>
      </c>
      <c r="O18" s="6">
        <f t="shared" ref="O18:O29" si="2">SUMIF($K$17:$K$41,"="&amp;$H$13-(N18-$N$12),$L$17:$L$41)</f>
        <v>0</v>
      </c>
    </row>
    <row r="19" spans="4:15" ht="15.75" thickTop="1" thickBot="1" x14ac:dyDescent="0.25">
      <c r="D19" s="1" t="s">
        <v>15</v>
      </c>
      <c r="E19" s="35"/>
      <c r="K19" s="1">
        <f t="shared" ref="K19:K41" si="3">K18-1</f>
        <v>62</v>
      </c>
      <c r="L19" s="6">
        <f t="shared" ref="L19:L21" si="4">L18</f>
        <v>0</v>
      </c>
      <c r="N19" s="1">
        <f t="shared" si="1"/>
        <v>2021</v>
      </c>
      <c r="O19" s="6">
        <f t="shared" si="2"/>
        <v>0</v>
      </c>
    </row>
    <row r="20" spans="4:15" ht="15.75" thickTop="1" thickBot="1" x14ac:dyDescent="0.25">
      <c r="D20" s="1" t="s">
        <v>16</v>
      </c>
      <c r="E20" s="36"/>
      <c r="K20" s="1">
        <f t="shared" si="3"/>
        <v>61</v>
      </c>
      <c r="L20" s="6">
        <f t="shared" si="4"/>
        <v>0</v>
      </c>
      <c r="N20" s="1">
        <f t="shared" si="1"/>
        <v>2022</v>
      </c>
      <c r="O20" s="6">
        <f t="shared" si="2"/>
        <v>0</v>
      </c>
    </row>
    <row r="21" spans="4:15" ht="15" thickTop="1" x14ac:dyDescent="0.2">
      <c r="K21" s="1">
        <f t="shared" si="3"/>
        <v>60</v>
      </c>
      <c r="L21" s="6">
        <f t="shared" si="4"/>
        <v>0</v>
      </c>
      <c r="N21" s="1">
        <f t="shared" si="1"/>
        <v>2023</v>
      </c>
      <c r="O21" s="6">
        <f t="shared" si="2"/>
        <v>0</v>
      </c>
    </row>
    <row r="22" spans="4:15" x14ac:dyDescent="0.2">
      <c r="K22" s="1">
        <f t="shared" si="3"/>
        <v>59</v>
      </c>
      <c r="L22" s="6">
        <f>INT(E18*0.2)</f>
        <v>0</v>
      </c>
      <c r="N22" s="1">
        <f t="shared" si="1"/>
        <v>2024</v>
      </c>
      <c r="O22" s="6">
        <f t="shared" si="2"/>
        <v>0</v>
      </c>
    </row>
    <row r="23" spans="4:15" x14ac:dyDescent="0.2">
      <c r="K23" s="1">
        <f t="shared" si="3"/>
        <v>58</v>
      </c>
      <c r="L23" s="6">
        <f>L22</f>
        <v>0</v>
      </c>
      <c r="N23" s="1">
        <f t="shared" si="1"/>
        <v>2025</v>
      </c>
      <c r="O23" s="6">
        <f t="shared" si="2"/>
        <v>0</v>
      </c>
    </row>
    <row r="24" spans="4:15" x14ac:dyDescent="0.2">
      <c r="K24" s="1">
        <f t="shared" si="3"/>
        <v>57</v>
      </c>
      <c r="L24" s="6">
        <f t="shared" ref="L24:L26" si="5">L23</f>
        <v>0</v>
      </c>
      <c r="N24" s="1">
        <f t="shared" si="1"/>
        <v>2026</v>
      </c>
      <c r="O24" s="6">
        <f t="shared" si="2"/>
        <v>0</v>
      </c>
    </row>
    <row r="25" spans="4:15" x14ac:dyDescent="0.2">
      <c r="K25" s="1">
        <f t="shared" si="3"/>
        <v>56</v>
      </c>
      <c r="L25" s="6">
        <f t="shared" si="5"/>
        <v>0</v>
      </c>
      <c r="N25" s="1">
        <f t="shared" si="1"/>
        <v>2027</v>
      </c>
      <c r="O25" s="6">
        <f t="shared" si="2"/>
        <v>0</v>
      </c>
    </row>
    <row r="26" spans="4:15" x14ac:dyDescent="0.2">
      <c r="K26" s="1">
        <f t="shared" si="3"/>
        <v>55</v>
      </c>
      <c r="L26" s="6">
        <f t="shared" si="5"/>
        <v>0</v>
      </c>
      <c r="N26" s="1">
        <f t="shared" si="1"/>
        <v>2028</v>
      </c>
      <c r="O26" s="6">
        <f t="shared" si="2"/>
        <v>0</v>
      </c>
    </row>
    <row r="27" spans="4:15" x14ac:dyDescent="0.2">
      <c r="K27" s="1">
        <f t="shared" si="3"/>
        <v>54</v>
      </c>
      <c r="L27" s="6">
        <f>INT(E17*0.2)</f>
        <v>0</v>
      </c>
      <c r="N27" s="1">
        <f t="shared" si="1"/>
        <v>2029</v>
      </c>
      <c r="O27" s="6">
        <f t="shared" si="2"/>
        <v>0</v>
      </c>
    </row>
    <row r="28" spans="4:15" x14ac:dyDescent="0.2">
      <c r="K28" s="1">
        <f t="shared" si="3"/>
        <v>53</v>
      </c>
      <c r="L28" s="6">
        <f>L27</f>
        <v>0</v>
      </c>
      <c r="N28" s="1">
        <f t="shared" si="1"/>
        <v>2030</v>
      </c>
      <c r="O28" s="6">
        <f t="shared" si="2"/>
        <v>0</v>
      </c>
    </row>
    <row r="29" spans="4:15" ht="15" thickBot="1" x14ac:dyDescent="0.25">
      <c r="K29" s="1">
        <f t="shared" si="3"/>
        <v>52</v>
      </c>
      <c r="L29" s="6">
        <f t="shared" ref="L29:L31" si="6">L28</f>
        <v>0</v>
      </c>
      <c r="N29" s="1">
        <f t="shared" si="1"/>
        <v>2031</v>
      </c>
      <c r="O29" s="7">
        <f t="shared" si="2"/>
        <v>0</v>
      </c>
    </row>
    <row r="30" spans="4:15" ht="15" thickTop="1" x14ac:dyDescent="0.2">
      <c r="K30" s="1">
        <f t="shared" si="3"/>
        <v>51</v>
      </c>
      <c r="L30" s="6">
        <f t="shared" si="6"/>
        <v>0</v>
      </c>
    </row>
    <row r="31" spans="4:15" x14ac:dyDescent="0.2">
      <c r="K31" s="1">
        <f t="shared" si="3"/>
        <v>50</v>
      </c>
      <c r="L31" s="6">
        <f t="shared" si="6"/>
        <v>0</v>
      </c>
    </row>
    <row r="32" spans="4:15" x14ac:dyDescent="0.2">
      <c r="K32" s="1">
        <f t="shared" si="3"/>
        <v>49</v>
      </c>
      <c r="L32" s="6">
        <f>INT(E16*0.2)</f>
        <v>0</v>
      </c>
    </row>
    <row r="33" spans="2:12" x14ac:dyDescent="0.2">
      <c r="K33" s="1">
        <f t="shared" si="3"/>
        <v>48</v>
      </c>
      <c r="L33" s="6">
        <f>L32</f>
        <v>0</v>
      </c>
    </row>
    <row r="34" spans="2:12" x14ac:dyDescent="0.2">
      <c r="K34" s="1">
        <f t="shared" si="3"/>
        <v>47</v>
      </c>
      <c r="L34" s="6">
        <f t="shared" ref="L34:L36" si="7">L33</f>
        <v>0</v>
      </c>
    </row>
    <row r="35" spans="2:12" x14ac:dyDescent="0.2">
      <c r="K35" s="1">
        <f t="shared" si="3"/>
        <v>46</v>
      </c>
      <c r="L35" s="6">
        <f t="shared" si="7"/>
        <v>0</v>
      </c>
    </row>
    <row r="36" spans="2:12" x14ac:dyDescent="0.2">
      <c r="K36" s="1">
        <f t="shared" si="3"/>
        <v>45</v>
      </c>
      <c r="L36" s="6">
        <f t="shared" si="7"/>
        <v>0</v>
      </c>
    </row>
    <row r="37" spans="2:12" x14ac:dyDescent="0.2">
      <c r="K37" s="1">
        <f t="shared" si="3"/>
        <v>44</v>
      </c>
      <c r="L37" s="6">
        <f>INT(E15*0.2)</f>
        <v>0</v>
      </c>
    </row>
    <row r="38" spans="2:12" x14ac:dyDescent="0.2">
      <c r="K38" s="1">
        <f t="shared" si="3"/>
        <v>43</v>
      </c>
      <c r="L38" s="6">
        <f>L37</f>
        <v>0</v>
      </c>
    </row>
    <row r="39" spans="2:12" x14ac:dyDescent="0.2">
      <c r="K39" s="1">
        <f t="shared" si="3"/>
        <v>42</v>
      </c>
      <c r="L39" s="6">
        <f t="shared" ref="L39:L41" si="8">L38</f>
        <v>0</v>
      </c>
    </row>
    <row r="40" spans="2:12" x14ac:dyDescent="0.2">
      <c r="K40" s="1">
        <f t="shared" si="3"/>
        <v>41</v>
      </c>
      <c r="L40" s="6">
        <f>L39</f>
        <v>0</v>
      </c>
    </row>
    <row r="41" spans="2:12" ht="15" thickBot="1" x14ac:dyDescent="0.25">
      <c r="K41" s="1">
        <f t="shared" si="3"/>
        <v>40</v>
      </c>
      <c r="L41" s="7">
        <f t="shared" si="8"/>
        <v>0</v>
      </c>
    </row>
    <row r="42" spans="2:12" ht="15" thickTop="1" x14ac:dyDescent="0.2"/>
    <row r="44" spans="2:12" x14ac:dyDescent="0.2">
      <c r="E44" s="37"/>
    </row>
    <row r="45" spans="2:12" ht="15.75" thickBot="1" x14ac:dyDescent="0.25">
      <c r="B45" s="4" t="s">
        <v>21</v>
      </c>
      <c r="D45" s="37"/>
      <c r="E45" s="37"/>
    </row>
    <row r="46" spans="2:12" ht="15" thickBot="1" x14ac:dyDescent="0.25">
      <c r="C46" s="37">
        <f>E2+1</f>
        <v>2014</v>
      </c>
      <c r="D46" s="40"/>
      <c r="E46" s="39"/>
    </row>
    <row r="47" spans="2:12" ht="15" thickBot="1" x14ac:dyDescent="0.25">
      <c r="C47" s="37">
        <f>C46+1</f>
        <v>2015</v>
      </c>
      <c r="D47" s="40"/>
      <c r="E47" s="39"/>
    </row>
    <row r="48" spans="2:12" ht="15" thickBot="1" x14ac:dyDescent="0.25">
      <c r="C48" s="37">
        <f t="shared" ref="C48:C63" si="9">C47+1</f>
        <v>2016</v>
      </c>
      <c r="D48" s="40"/>
      <c r="E48" s="39"/>
    </row>
    <row r="49" spans="3:19" ht="15" thickBot="1" x14ac:dyDescent="0.25">
      <c r="C49" s="37">
        <f t="shared" si="9"/>
        <v>2017</v>
      </c>
      <c r="D49" s="40"/>
      <c r="E49" s="39"/>
    </row>
    <row r="50" spans="3:19" ht="15" thickBot="1" x14ac:dyDescent="0.25">
      <c r="C50" s="37">
        <f t="shared" si="9"/>
        <v>2018</v>
      </c>
      <c r="D50" s="40"/>
      <c r="E50" s="39"/>
    </row>
    <row r="51" spans="3:19" ht="15" thickBot="1" x14ac:dyDescent="0.25">
      <c r="C51" s="37">
        <f t="shared" si="9"/>
        <v>2019</v>
      </c>
      <c r="D51" s="40"/>
      <c r="E51" s="39"/>
    </row>
    <row r="52" spans="3:19" ht="15" thickBot="1" x14ac:dyDescent="0.25">
      <c r="C52" s="37">
        <f t="shared" si="9"/>
        <v>2020</v>
      </c>
      <c r="D52" s="40"/>
      <c r="E52" s="39"/>
    </row>
    <row r="53" spans="3:19" ht="15" thickBot="1" x14ac:dyDescent="0.25">
      <c r="C53" s="37">
        <f t="shared" si="9"/>
        <v>2021</v>
      </c>
      <c r="D53" s="40"/>
      <c r="E53" s="39"/>
    </row>
    <row r="54" spans="3:19" ht="15" thickBot="1" x14ac:dyDescent="0.25">
      <c r="C54" s="37">
        <f t="shared" si="9"/>
        <v>2022</v>
      </c>
      <c r="D54" s="40"/>
      <c r="E54" s="39"/>
    </row>
    <row r="55" spans="3:19" ht="15" thickBot="1" x14ac:dyDescent="0.25">
      <c r="C55" s="37">
        <f t="shared" si="9"/>
        <v>2023</v>
      </c>
      <c r="D55" s="40"/>
      <c r="E55" s="39"/>
    </row>
    <row r="56" spans="3:19" ht="15" thickBot="1" x14ac:dyDescent="0.25">
      <c r="C56" s="37">
        <f t="shared" si="9"/>
        <v>2024</v>
      </c>
      <c r="D56" s="40"/>
      <c r="E56" s="39"/>
    </row>
    <row r="57" spans="3:19" ht="15" thickBot="1" x14ac:dyDescent="0.25">
      <c r="C57" s="37">
        <f t="shared" si="9"/>
        <v>2025</v>
      </c>
      <c r="D57" s="40"/>
      <c r="E57" s="39"/>
    </row>
    <row r="58" spans="3:19" ht="15" thickBot="1" x14ac:dyDescent="0.25">
      <c r="C58" s="37">
        <f t="shared" si="9"/>
        <v>2026</v>
      </c>
      <c r="D58" s="40"/>
      <c r="E58" s="39"/>
    </row>
    <row r="59" spans="3:19" ht="15" thickBot="1" x14ac:dyDescent="0.25">
      <c r="C59" s="37">
        <f t="shared" si="9"/>
        <v>2027</v>
      </c>
      <c r="D59" s="40"/>
      <c r="E59" s="39"/>
    </row>
    <row r="60" spans="3:19" ht="15" thickBot="1" x14ac:dyDescent="0.25">
      <c r="C60" s="37">
        <f t="shared" si="9"/>
        <v>2028</v>
      </c>
      <c r="D60" s="40"/>
      <c r="E60" s="39"/>
    </row>
    <row r="61" spans="3:19" ht="15" thickBot="1" x14ac:dyDescent="0.25">
      <c r="C61" s="37">
        <f t="shared" si="9"/>
        <v>2029</v>
      </c>
      <c r="D61" s="40"/>
      <c r="E61" s="39"/>
    </row>
    <row r="62" spans="3:19" ht="15" thickBot="1" x14ac:dyDescent="0.25">
      <c r="C62" s="37">
        <f t="shared" si="9"/>
        <v>2030</v>
      </c>
      <c r="D62" s="40"/>
      <c r="E62" s="39"/>
    </row>
    <row r="63" spans="3:19" ht="15" thickBot="1" x14ac:dyDescent="0.25">
      <c r="C63" s="37">
        <f t="shared" si="9"/>
        <v>2031</v>
      </c>
      <c r="D63" s="43"/>
      <c r="E63" s="39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3:19" x14ac:dyDescent="0.2">
      <c r="E64" s="37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2:7" x14ac:dyDescent="0.2">
      <c r="E65" s="37"/>
    </row>
    <row r="67" spans="2:7" ht="15" x14ac:dyDescent="0.2">
      <c r="B67" s="4" t="s">
        <v>22</v>
      </c>
    </row>
    <row r="68" spans="2:7" ht="15" thickBot="1" x14ac:dyDescent="0.25">
      <c r="D68" s="18" t="s">
        <v>23</v>
      </c>
      <c r="E68" s="18" t="s">
        <v>2</v>
      </c>
      <c r="F68" s="18"/>
    </row>
    <row r="69" spans="2:7" ht="15" thickTop="1" x14ac:dyDescent="0.2">
      <c r="C69" s="1">
        <f t="shared" ref="C69:C80" si="10">C70-1</f>
        <v>2001</v>
      </c>
      <c r="D69" s="25">
        <v>599000</v>
      </c>
      <c r="E69" s="26">
        <v>404924</v>
      </c>
      <c r="F69" s="27">
        <f t="shared" ref="F69:F70" si="11">E69/D69</f>
        <v>0.67600000000000005</v>
      </c>
    </row>
    <row r="70" spans="2:7" x14ac:dyDescent="0.2">
      <c r="C70" s="1">
        <f t="shared" si="10"/>
        <v>2002</v>
      </c>
      <c r="D70" s="21">
        <v>609500</v>
      </c>
      <c r="E70" s="20">
        <v>408974.5</v>
      </c>
      <c r="F70" s="8">
        <f t="shared" si="11"/>
        <v>0.67100000000000004</v>
      </c>
    </row>
    <row r="71" spans="2:7" x14ac:dyDescent="0.2">
      <c r="C71" s="1">
        <f t="shared" si="10"/>
        <v>2003</v>
      </c>
      <c r="D71" s="21">
        <v>620000</v>
      </c>
      <c r="E71" s="20">
        <v>412920</v>
      </c>
      <c r="F71" s="8">
        <f>E71/D71</f>
        <v>0.66600000000000004</v>
      </c>
    </row>
    <row r="72" spans="2:7" x14ac:dyDescent="0.2">
      <c r="C72" s="1">
        <f t="shared" si="10"/>
        <v>2004</v>
      </c>
      <c r="D72" s="21">
        <v>630500</v>
      </c>
      <c r="E72" s="20">
        <v>416760.5</v>
      </c>
      <c r="F72" s="8">
        <f t="shared" ref="F72:F81" si="12">E72/D72</f>
        <v>0.66100000000000003</v>
      </c>
    </row>
    <row r="73" spans="2:7" x14ac:dyDescent="0.2">
      <c r="C73" s="1">
        <f t="shared" si="10"/>
        <v>2005</v>
      </c>
      <c r="D73" s="21">
        <v>641000</v>
      </c>
      <c r="E73" s="20">
        <v>420496</v>
      </c>
      <c r="F73" s="8">
        <f t="shared" si="12"/>
        <v>0.65600000000000003</v>
      </c>
    </row>
    <row r="74" spans="2:7" x14ac:dyDescent="0.2">
      <c r="C74" s="1">
        <f t="shared" si="10"/>
        <v>2006</v>
      </c>
      <c r="D74" s="21">
        <v>648375</v>
      </c>
      <c r="E74" s="20">
        <v>422092.125</v>
      </c>
      <c r="F74" s="8">
        <f t="shared" si="12"/>
        <v>0.65100000000000002</v>
      </c>
    </row>
    <row r="75" spans="2:7" x14ac:dyDescent="0.2">
      <c r="C75" s="1">
        <f t="shared" si="10"/>
        <v>2007</v>
      </c>
      <c r="D75" s="21">
        <v>655750</v>
      </c>
      <c r="E75" s="20">
        <v>420554.33333333331</v>
      </c>
      <c r="F75" s="8">
        <f t="shared" si="12"/>
        <v>0.64133333333333331</v>
      </c>
      <c r="G75" s="13"/>
    </row>
    <row r="76" spans="2:7" x14ac:dyDescent="0.2">
      <c r="C76" s="1">
        <f t="shared" si="10"/>
        <v>2008</v>
      </c>
      <c r="D76" s="21">
        <v>663125</v>
      </c>
      <c r="E76" s="20">
        <v>418873.95833333337</v>
      </c>
      <c r="F76" s="8">
        <f t="shared" si="12"/>
        <v>0.63166666666666671</v>
      </c>
      <c r="G76" s="13"/>
    </row>
    <row r="77" spans="2:7" x14ac:dyDescent="0.2">
      <c r="C77" s="1">
        <f t="shared" si="10"/>
        <v>2009</v>
      </c>
      <c r="D77" s="21">
        <v>670500</v>
      </c>
      <c r="E77" s="20">
        <v>417051</v>
      </c>
      <c r="F77" s="8">
        <f t="shared" si="12"/>
        <v>0.622</v>
      </c>
      <c r="G77" s="13"/>
    </row>
    <row r="78" spans="2:7" x14ac:dyDescent="0.2">
      <c r="C78" s="1">
        <f t="shared" si="10"/>
        <v>2010</v>
      </c>
      <c r="D78" s="21">
        <v>677875</v>
      </c>
      <c r="E78" s="20">
        <v>421638.25</v>
      </c>
      <c r="F78" s="8">
        <f t="shared" si="12"/>
        <v>0.622</v>
      </c>
    </row>
    <row r="79" spans="2:7" x14ac:dyDescent="0.2">
      <c r="C79" s="1">
        <f t="shared" si="10"/>
        <v>2011</v>
      </c>
      <c r="D79" s="21">
        <v>685250</v>
      </c>
      <c r="E79" s="20">
        <v>420956.68888888962</v>
      </c>
      <c r="F79" s="8">
        <f t="shared" si="12"/>
        <v>0.61431111111111214</v>
      </c>
      <c r="G79" s="13"/>
    </row>
    <row r="80" spans="2:7" x14ac:dyDescent="0.2">
      <c r="C80" s="1">
        <f t="shared" si="10"/>
        <v>2012</v>
      </c>
      <c r="D80" s="21">
        <v>692625</v>
      </c>
      <c r="E80" s="20">
        <v>421018.05303030368</v>
      </c>
      <c r="F80" s="8">
        <f t="shared" si="12"/>
        <v>0.60785858585858676</v>
      </c>
      <c r="G80" s="13"/>
    </row>
    <row r="81" spans="3:7" ht="15" thickBot="1" x14ac:dyDescent="0.25">
      <c r="C81" s="1">
        <f>C82-1</f>
        <v>2013</v>
      </c>
      <c r="D81" s="28">
        <v>700000</v>
      </c>
      <c r="E81" s="29">
        <v>420322.42424242431</v>
      </c>
      <c r="F81" s="8">
        <f t="shared" si="12"/>
        <v>0.60046060606060614</v>
      </c>
      <c r="G81" s="13"/>
    </row>
    <row r="82" spans="3:7" ht="15" thickTop="1" x14ac:dyDescent="0.2">
      <c r="C82" s="1">
        <f>E2+1</f>
        <v>2014</v>
      </c>
      <c r="F82" s="8">
        <f>TREND($F$71:$F$81,$C$71:$C$81,C82)</f>
        <v>0.59345752066115764</v>
      </c>
    </row>
    <row r="83" spans="3:7" x14ac:dyDescent="0.2">
      <c r="C83" s="1">
        <f t="shared" ref="C83:C99" si="13">C82+1</f>
        <v>2015</v>
      </c>
      <c r="F83" s="8">
        <f>TREND($F$71:$F$82,$C$71:$C$82,C83)</f>
        <v>0.5867060422405892</v>
      </c>
    </row>
    <row r="84" spans="3:7" x14ac:dyDescent="0.2">
      <c r="C84" s="1">
        <f t="shared" si="13"/>
        <v>2016</v>
      </c>
      <c r="F84" s="8">
        <f t="shared" ref="F84:F99" si="14">TREND($F$71:$F$82,$C$71:$C$82,C84)</f>
        <v>0.57995456382002075</v>
      </c>
    </row>
    <row r="85" spans="3:7" x14ac:dyDescent="0.2">
      <c r="C85" s="1">
        <f t="shared" si="13"/>
        <v>2017</v>
      </c>
      <c r="F85" s="8">
        <f t="shared" si="14"/>
        <v>0.57320308539945053</v>
      </c>
    </row>
    <row r="86" spans="3:7" x14ac:dyDescent="0.2">
      <c r="C86" s="1">
        <f t="shared" si="13"/>
        <v>2018</v>
      </c>
      <c r="F86" s="8">
        <f t="shared" si="14"/>
        <v>0.56645160697888208</v>
      </c>
    </row>
    <row r="87" spans="3:7" x14ac:dyDescent="0.2">
      <c r="C87" s="1">
        <f t="shared" si="13"/>
        <v>2019</v>
      </c>
      <c r="F87" s="8">
        <f t="shared" si="14"/>
        <v>0.55970012855831186</v>
      </c>
    </row>
    <row r="88" spans="3:7" x14ac:dyDescent="0.2">
      <c r="C88" s="1">
        <f t="shared" si="13"/>
        <v>2020</v>
      </c>
      <c r="F88" s="8">
        <f t="shared" si="14"/>
        <v>0.55294865013774341</v>
      </c>
    </row>
    <row r="89" spans="3:7" x14ac:dyDescent="0.2">
      <c r="C89" s="1">
        <f t="shared" si="13"/>
        <v>2021</v>
      </c>
      <c r="F89" s="8">
        <f t="shared" si="14"/>
        <v>0.54619717171717319</v>
      </c>
    </row>
    <row r="90" spans="3:7" x14ac:dyDescent="0.2">
      <c r="C90" s="1">
        <f t="shared" si="13"/>
        <v>2022</v>
      </c>
      <c r="F90" s="8">
        <f t="shared" si="14"/>
        <v>0.53944569329660474</v>
      </c>
    </row>
    <row r="91" spans="3:7" x14ac:dyDescent="0.2">
      <c r="C91" s="1">
        <f t="shared" si="13"/>
        <v>2023</v>
      </c>
      <c r="F91" s="8">
        <f t="shared" si="14"/>
        <v>0.5326942148760363</v>
      </c>
    </row>
    <row r="92" spans="3:7" x14ac:dyDescent="0.2">
      <c r="C92" s="1">
        <f t="shared" si="13"/>
        <v>2024</v>
      </c>
      <c r="F92" s="8">
        <f t="shared" si="14"/>
        <v>0.52594273645546608</v>
      </c>
    </row>
    <row r="93" spans="3:7" x14ac:dyDescent="0.2">
      <c r="C93" s="1">
        <f t="shared" si="13"/>
        <v>2025</v>
      </c>
      <c r="F93" s="8">
        <f t="shared" si="14"/>
        <v>0.51919125803489763</v>
      </c>
    </row>
    <row r="94" spans="3:7" x14ac:dyDescent="0.2">
      <c r="C94" s="1">
        <f t="shared" si="13"/>
        <v>2026</v>
      </c>
      <c r="F94" s="8">
        <f t="shared" si="14"/>
        <v>0.51243977961432741</v>
      </c>
    </row>
    <row r="95" spans="3:7" x14ac:dyDescent="0.2">
      <c r="C95" s="1">
        <f t="shared" si="13"/>
        <v>2027</v>
      </c>
      <c r="F95" s="8">
        <f t="shared" si="14"/>
        <v>0.50568830119375896</v>
      </c>
    </row>
    <row r="96" spans="3:7" x14ac:dyDescent="0.2">
      <c r="C96" s="1">
        <f t="shared" si="13"/>
        <v>2028</v>
      </c>
      <c r="F96" s="8">
        <f t="shared" si="14"/>
        <v>0.49893682277318874</v>
      </c>
    </row>
    <row r="97" spans="2:6" x14ac:dyDescent="0.2">
      <c r="C97" s="1">
        <f t="shared" si="13"/>
        <v>2029</v>
      </c>
      <c r="F97" s="8">
        <f t="shared" si="14"/>
        <v>0.49218534435262029</v>
      </c>
    </row>
    <row r="98" spans="2:6" x14ac:dyDescent="0.2">
      <c r="C98" s="1">
        <f t="shared" si="13"/>
        <v>2030</v>
      </c>
      <c r="F98" s="8">
        <f t="shared" si="14"/>
        <v>0.48543386593205007</v>
      </c>
    </row>
    <row r="99" spans="2:6" ht="15" thickBot="1" x14ac:dyDescent="0.25">
      <c r="C99" s="1">
        <f t="shared" si="13"/>
        <v>2031</v>
      </c>
      <c r="F99" s="9">
        <f t="shared" si="14"/>
        <v>0.47868238751148162</v>
      </c>
    </row>
    <row r="100" spans="2:6" ht="15" thickTop="1" x14ac:dyDescent="0.2"/>
    <row r="102" spans="2:6" ht="15" x14ac:dyDescent="0.2">
      <c r="B102" s="4" t="s">
        <v>9</v>
      </c>
    </row>
    <row r="103" spans="2:6" ht="15" thickBot="1" x14ac:dyDescent="0.25">
      <c r="D103" s="18" t="s">
        <v>23</v>
      </c>
      <c r="E103" s="18" t="s">
        <v>2</v>
      </c>
    </row>
    <row r="104" spans="2:6" ht="15" thickTop="1" x14ac:dyDescent="0.2">
      <c r="C104" s="1">
        <f t="shared" ref="C104:E112" si="15">C71</f>
        <v>2003</v>
      </c>
      <c r="D104" s="23">
        <f t="shared" si="15"/>
        <v>620000</v>
      </c>
      <c r="E104" s="22">
        <f t="shared" si="15"/>
        <v>412920</v>
      </c>
    </row>
    <row r="105" spans="2:6" x14ac:dyDescent="0.2">
      <c r="C105" s="1">
        <f t="shared" si="15"/>
        <v>2004</v>
      </c>
      <c r="D105" s="23">
        <f t="shared" si="15"/>
        <v>630500</v>
      </c>
      <c r="E105" s="22">
        <f t="shared" si="15"/>
        <v>416760.5</v>
      </c>
    </row>
    <row r="106" spans="2:6" x14ac:dyDescent="0.2">
      <c r="C106" s="1">
        <f t="shared" si="15"/>
        <v>2005</v>
      </c>
      <c r="D106" s="23">
        <f t="shared" si="15"/>
        <v>641000</v>
      </c>
      <c r="E106" s="22">
        <f t="shared" si="15"/>
        <v>420496</v>
      </c>
    </row>
    <row r="107" spans="2:6" x14ac:dyDescent="0.2">
      <c r="C107" s="1">
        <f t="shared" si="15"/>
        <v>2006</v>
      </c>
      <c r="D107" s="23">
        <f t="shared" si="15"/>
        <v>648375</v>
      </c>
      <c r="E107" s="22">
        <f t="shared" si="15"/>
        <v>422092.125</v>
      </c>
    </row>
    <row r="108" spans="2:6" x14ac:dyDescent="0.2">
      <c r="C108" s="1">
        <f t="shared" si="15"/>
        <v>2007</v>
      </c>
      <c r="D108" s="23">
        <f t="shared" si="15"/>
        <v>655750</v>
      </c>
      <c r="E108" s="22">
        <f t="shared" si="15"/>
        <v>420554.33333333331</v>
      </c>
    </row>
    <row r="109" spans="2:6" x14ac:dyDescent="0.2">
      <c r="C109" s="1">
        <f t="shared" si="15"/>
        <v>2008</v>
      </c>
      <c r="D109" s="23">
        <f t="shared" si="15"/>
        <v>663125</v>
      </c>
      <c r="E109" s="22">
        <f t="shared" si="15"/>
        <v>418873.95833333337</v>
      </c>
    </row>
    <row r="110" spans="2:6" x14ac:dyDescent="0.2">
      <c r="C110" s="1">
        <f t="shared" si="15"/>
        <v>2009</v>
      </c>
      <c r="D110" s="23">
        <f t="shared" si="15"/>
        <v>670500</v>
      </c>
      <c r="E110" s="22">
        <f t="shared" si="15"/>
        <v>417051</v>
      </c>
    </row>
    <row r="111" spans="2:6" x14ac:dyDescent="0.2">
      <c r="C111" s="1">
        <f t="shared" si="15"/>
        <v>2010</v>
      </c>
      <c r="D111" s="23">
        <f t="shared" si="15"/>
        <v>677875</v>
      </c>
      <c r="E111" s="22">
        <f t="shared" si="15"/>
        <v>421638.25</v>
      </c>
    </row>
    <row r="112" spans="2:6" x14ac:dyDescent="0.2">
      <c r="C112" s="1">
        <f t="shared" si="15"/>
        <v>2011</v>
      </c>
      <c r="D112" s="23">
        <f t="shared" si="15"/>
        <v>685250</v>
      </c>
      <c r="E112" s="22">
        <f t="shared" si="15"/>
        <v>420956.68888888962</v>
      </c>
    </row>
    <row r="113" spans="3:5" x14ac:dyDescent="0.2">
      <c r="C113" s="1">
        <f t="shared" ref="C113:E114" si="16">C80</f>
        <v>2012</v>
      </c>
      <c r="D113" s="23">
        <f t="shared" si="16"/>
        <v>692625</v>
      </c>
      <c r="E113" s="22">
        <f t="shared" si="16"/>
        <v>421018.05303030368</v>
      </c>
    </row>
    <row r="114" spans="3:5" x14ac:dyDescent="0.2">
      <c r="C114" s="1">
        <f t="shared" si="16"/>
        <v>2013</v>
      </c>
      <c r="D114" s="23">
        <f t="shared" si="16"/>
        <v>700000</v>
      </c>
      <c r="E114" s="22">
        <f t="shared" si="16"/>
        <v>420322.42424242431</v>
      </c>
    </row>
    <row r="115" spans="3:5" x14ac:dyDescent="0.2">
      <c r="C115" s="1">
        <f>C82</f>
        <v>2014</v>
      </c>
      <c r="D115" s="23">
        <f>INT(D114-O12+SUM(D46))</f>
        <v>700000</v>
      </c>
      <c r="E115" s="22">
        <f t="shared" ref="E115:E132" si="17">INT(D115*F82)</f>
        <v>415420</v>
      </c>
    </row>
    <row r="116" spans="3:5" x14ac:dyDescent="0.2">
      <c r="C116" s="1">
        <f t="shared" ref="C116:C132" si="18">C115+1</f>
        <v>2015</v>
      </c>
      <c r="D116" s="23">
        <f>INT(D115-O13+SUM(D47))</f>
        <v>700000</v>
      </c>
      <c r="E116" s="22">
        <f t="shared" si="17"/>
        <v>410694</v>
      </c>
    </row>
    <row r="117" spans="3:5" x14ac:dyDescent="0.2">
      <c r="C117" s="1">
        <f t="shared" si="18"/>
        <v>2016</v>
      </c>
      <c r="D117" s="23">
        <f>INT(D116-O14+SUM(D48))</f>
        <v>700000</v>
      </c>
      <c r="E117" s="22">
        <f t="shared" si="17"/>
        <v>405968</v>
      </c>
    </row>
    <row r="118" spans="3:5" x14ac:dyDescent="0.2">
      <c r="C118" s="1">
        <f t="shared" si="18"/>
        <v>2017</v>
      </c>
      <c r="D118" s="23">
        <f>INT(D117-O15+SUM(D49))</f>
        <v>700000</v>
      </c>
      <c r="E118" s="22">
        <f t="shared" si="17"/>
        <v>401242</v>
      </c>
    </row>
    <row r="119" spans="3:5" x14ac:dyDescent="0.2">
      <c r="C119" s="1">
        <f t="shared" si="18"/>
        <v>2018</v>
      </c>
      <c r="D119" s="23">
        <f t="shared" ref="D119:D132" si="19">INT(D118-O16+SUM(D50))</f>
        <v>700000</v>
      </c>
      <c r="E119" s="22">
        <f t="shared" si="17"/>
        <v>396516</v>
      </c>
    </row>
    <row r="120" spans="3:5" x14ac:dyDescent="0.2">
      <c r="C120" s="1">
        <f t="shared" si="18"/>
        <v>2019</v>
      </c>
      <c r="D120" s="23">
        <f t="shared" si="19"/>
        <v>700000</v>
      </c>
      <c r="E120" s="22">
        <f t="shared" si="17"/>
        <v>391790</v>
      </c>
    </row>
    <row r="121" spans="3:5" x14ac:dyDescent="0.2">
      <c r="C121" s="1">
        <f t="shared" si="18"/>
        <v>2020</v>
      </c>
      <c r="D121" s="23">
        <f t="shared" si="19"/>
        <v>700000</v>
      </c>
      <c r="E121" s="22">
        <f t="shared" si="17"/>
        <v>387064</v>
      </c>
    </row>
    <row r="122" spans="3:5" x14ac:dyDescent="0.2">
      <c r="C122" s="1">
        <f t="shared" si="18"/>
        <v>2021</v>
      </c>
      <c r="D122" s="23">
        <f t="shared" si="19"/>
        <v>700000</v>
      </c>
      <c r="E122" s="22">
        <f t="shared" si="17"/>
        <v>382338</v>
      </c>
    </row>
    <row r="123" spans="3:5" x14ac:dyDescent="0.2">
      <c r="C123" s="1">
        <f t="shared" si="18"/>
        <v>2022</v>
      </c>
      <c r="D123" s="23">
        <f t="shared" si="19"/>
        <v>700000</v>
      </c>
      <c r="E123" s="22">
        <f t="shared" si="17"/>
        <v>377611</v>
      </c>
    </row>
    <row r="124" spans="3:5" x14ac:dyDescent="0.2">
      <c r="C124" s="1">
        <f t="shared" si="18"/>
        <v>2023</v>
      </c>
      <c r="D124" s="23">
        <f t="shared" si="19"/>
        <v>700000</v>
      </c>
      <c r="E124" s="22">
        <f t="shared" si="17"/>
        <v>372885</v>
      </c>
    </row>
    <row r="125" spans="3:5" x14ac:dyDescent="0.2">
      <c r="C125" s="1">
        <f t="shared" si="18"/>
        <v>2024</v>
      </c>
      <c r="D125" s="23">
        <f t="shared" si="19"/>
        <v>700000</v>
      </c>
      <c r="E125" s="22">
        <f t="shared" si="17"/>
        <v>368159</v>
      </c>
    </row>
    <row r="126" spans="3:5" x14ac:dyDescent="0.2">
      <c r="C126" s="1">
        <f t="shared" si="18"/>
        <v>2025</v>
      </c>
      <c r="D126" s="23">
        <f t="shared" si="19"/>
        <v>700000</v>
      </c>
      <c r="E126" s="22">
        <f t="shared" si="17"/>
        <v>363433</v>
      </c>
    </row>
    <row r="127" spans="3:5" x14ac:dyDescent="0.2">
      <c r="C127" s="1">
        <f t="shared" si="18"/>
        <v>2026</v>
      </c>
      <c r="D127" s="23">
        <f t="shared" si="19"/>
        <v>700000</v>
      </c>
      <c r="E127" s="22">
        <f t="shared" si="17"/>
        <v>358707</v>
      </c>
    </row>
    <row r="128" spans="3:5" x14ac:dyDescent="0.2">
      <c r="C128" s="1">
        <f t="shared" si="18"/>
        <v>2027</v>
      </c>
      <c r="D128" s="23">
        <f t="shared" si="19"/>
        <v>700000</v>
      </c>
      <c r="E128" s="22">
        <f t="shared" si="17"/>
        <v>353981</v>
      </c>
    </row>
    <row r="129" spans="3:5" x14ac:dyDescent="0.2">
      <c r="C129" s="1">
        <f t="shared" si="18"/>
        <v>2028</v>
      </c>
      <c r="D129" s="23">
        <f t="shared" si="19"/>
        <v>700000</v>
      </c>
      <c r="E129" s="22">
        <f t="shared" si="17"/>
        <v>349255</v>
      </c>
    </row>
    <row r="130" spans="3:5" x14ac:dyDescent="0.2">
      <c r="C130" s="1">
        <f t="shared" si="18"/>
        <v>2029</v>
      </c>
      <c r="D130" s="23">
        <f t="shared" si="19"/>
        <v>700000</v>
      </c>
      <c r="E130" s="22">
        <f t="shared" si="17"/>
        <v>344529</v>
      </c>
    </row>
    <row r="131" spans="3:5" x14ac:dyDescent="0.2">
      <c r="C131" s="1">
        <f t="shared" si="18"/>
        <v>2030</v>
      </c>
      <c r="D131" s="23">
        <f t="shared" si="19"/>
        <v>700000</v>
      </c>
      <c r="E131" s="22">
        <f t="shared" si="17"/>
        <v>339803</v>
      </c>
    </row>
    <row r="132" spans="3:5" ht="15" thickBot="1" x14ac:dyDescent="0.25">
      <c r="C132" s="1">
        <f t="shared" si="18"/>
        <v>2031</v>
      </c>
      <c r="D132" s="30">
        <f t="shared" si="19"/>
        <v>700000</v>
      </c>
      <c r="E132" s="31">
        <f t="shared" si="17"/>
        <v>335077</v>
      </c>
    </row>
    <row r="133" spans="3:5" ht="15" thickTop="1" x14ac:dyDescent="0.2"/>
  </sheetData>
  <phoneticPr fontId="11" type="noConversion"/>
  <dataValidations count="1">
    <dataValidation type="whole" allowBlank="1" showInputMessage="1" showErrorMessage="1" sqref="H13">
      <formula1>40</formula1>
      <formula2>69</formula2>
    </dataValidation>
  </dataValidations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3"/>
  <sheetViews>
    <sheetView workbookViewId="0">
      <selection activeCell="F107" sqref="F107"/>
    </sheetView>
  </sheetViews>
  <sheetFormatPr defaultColWidth="8.85546875" defaultRowHeight="14.25" x14ac:dyDescent="0.2"/>
  <cols>
    <col min="1" max="3" width="8.85546875" style="1"/>
    <col min="4" max="4" width="13" style="1" customWidth="1"/>
    <col min="5" max="5" width="13.140625" style="1" bestFit="1" customWidth="1"/>
    <col min="6" max="6" width="8.85546875" style="1"/>
    <col min="7" max="7" width="15.28515625" style="1" customWidth="1"/>
    <col min="8" max="16384" width="8.85546875" style="1"/>
  </cols>
  <sheetData>
    <row r="1" spans="2:15" ht="20.25" thickBot="1" x14ac:dyDescent="0.3">
      <c r="B1" s="3" t="s">
        <v>20</v>
      </c>
    </row>
    <row r="2" spans="2:15" ht="15" thickBot="1" x14ac:dyDescent="0.25">
      <c r="D2" s="1" t="s">
        <v>7</v>
      </c>
      <c r="E2" s="24">
        <v>2013</v>
      </c>
    </row>
    <row r="4" spans="2:15" ht="15" x14ac:dyDescent="0.2">
      <c r="B4" s="4" t="s">
        <v>0</v>
      </c>
    </row>
    <row r="5" spans="2:15" ht="15" thickBot="1" x14ac:dyDescent="0.25"/>
    <row r="6" spans="2:15" ht="15.75" thickTop="1" thickBot="1" x14ac:dyDescent="0.25">
      <c r="D6" s="1" t="s">
        <v>1</v>
      </c>
      <c r="E6" s="15">
        <v>700000</v>
      </c>
    </row>
    <row r="7" spans="2:15" ht="15" thickBot="1" x14ac:dyDescent="0.25">
      <c r="D7" s="19" t="s">
        <v>2</v>
      </c>
      <c r="E7" s="33">
        <v>569800</v>
      </c>
      <c r="F7" s="13"/>
    </row>
    <row r="8" spans="2:15" ht="15.75" thickTop="1" x14ac:dyDescent="0.25">
      <c r="E8" s="10"/>
    </row>
    <row r="10" spans="2:15" ht="15" x14ac:dyDescent="0.2">
      <c r="B10" s="4" t="s">
        <v>4</v>
      </c>
    </row>
    <row r="11" spans="2:15" ht="15" thickBot="1" x14ac:dyDescent="0.25">
      <c r="E11" s="1" t="s">
        <v>18</v>
      </c>
      <c r="K11" s="1" t="s">
        <v>5</v>
      </c>
      <c r="L11" s="18"/>
      <c r="N11" s="1" t="s">
        <v>6</v>
      </c>
    </row>
    <row r="12" spans="2:15" ht="15.75" thickTop="1" thickBot="1" x14ac:dyDescent="0.25">
      <c r="D12" s="1" t="s">
        <v>3</v>
      </c>
      <c r="E12" s="14">
        <f>SUM(E13:E20)</f>
        <v>700000</v>
      </c>
      <c r="K12" s="1">
        <v>69</v>
      </c>
      <c r="L12" s="32">
        <f>INT(0.2*E20)</f>
        <v>12837</v>
      </c>
      <c r="N12" s="1">
        <f>E2+1</f>
        <v>2014</v>
      </c>
      <c r="O12" s="5">
        <f>SUMIF(K12:K41,"&gt;="&amp;H13,L12:L41)</f>
        <v>25674</v>
      </c>
    </row>
    <row r="13" spans="2:15" ht="15.75" thickTop="1" thickBot="1" x14ac:dyDescent="0.25">
      <c r="D13" s="1" t="s">
        <v>19</v>
      </c>
      <c r="E13" s="16">
        <v>73224</v>
      </c>
      <c r="G13" s="1" t="s">
        <v>17</v>
      </c>
      <c r="H13" s="11">
        <v>68</v>
      </c>
      <c r="K13" s="1">
        <v>68</v>
      </c>
      <c r="L13" s="6">
        <f>INT(0.2*E20)</f>
        <v>12837</v>
      </c>
      <c r="N13" s="1">
        <f>N12+1</f>
        <v>2015</v>
      </c>
      <c r="O13" s="6">
        <f t="shared" ref="O13:O16" si="0">SUMIF($K$12:$K$41,"="&amp;$H$13-(N13-$N$12),$L$12:$L$41)</f>
        <v>12837</v>
      </c>
    </row>
    <row r="14" spans="2:15" ht="15" thickTop="1" x14ac:dyDescent="0.2">
      <c r="D14" s="1" t="s">
        <v>10</v>
      </c>
      <c r="E14" s="16">
        <v>96316</v>
      </c>
      <c r="K14" s="1">
        <v>67</v>
      </c>
      <c r="L14" s="6">
        <f>INT(0.2*E20)</f>
        <v>12837</v>
      </c>
      <c r="N14" s="1">
        <f t="shared" ref="N14:N29" si="1">N13+1</f>
        <v>2016</v>
      </c>
      <c r="O14" s="6">
        <f t="shared" si="0"/>
        <v>12837</v>
      </c>
    </row>
    <row r="15" spans="2:15" x14ac:dyDescent="0.2">
      <c r="D15" s="1" t="s">
        <v>11</v>
      </c>
      <c r="E15" s="16">
        <v>102258</v>
      </c>
      <c r="H15" s="12"/>
      <c r="K15" s="1">
        <v>66</v>
      </c>
      <c r="L15" s="6">
        <f>INT(0.2*E20)</f>
        <v>12837</v>
      </c>
      <c r="N15" s="1">
        <f t="shared" si="1"/>
        <v>2017</v>
      </c>
      <c r="O15" s="6">
        <f t="shared" si="0"/>
        <v>12837</v>
      </c>
    </row>
    <row r="16" spans="2:15" x14ac:dyDescent="0.2">
      <c r="D16" s="1" t="s">
        <v>12</v>
      </c>
      <c r="E16" s="16">
        <v>99715</v>
      </c>
      <c r="K16" s="1">
        <v>65</v>
      </c>
      <c r="L16" s="6">
        <f>INT(0.2*E20)</f>
        <v>12837</v>
      </c>
      <c r="N16" s="1">
        <f t="shared" si="1"/>
        <v>2018</v>
      </c>
      <c r="O16" s="6">
        <f t="shared" si="0"/>
        <v>13074</v>
      </c>
    </row>
    <row r="17" spans="4:15" x14ac:dyDescent="0.2">
      <c r="D17" s="1" t="s">
        <v>13</v>
      </c>
      <c r="E17" s="16">
        <v>103640</v>
      </c>
      <c r="K17" s="1">
        <v>64</v>
      </c>
      <c r="L17" s="6">
        <f>INT(0.2*E19)</f>
        <v>13074</v>
      </c>
      <c r="N17" s="1">
        <f t="shared" si="1"/>
        <v>2019</v>
      </c>
      <c r="O17" s="6">
        <f>SUMIF($K$12:$K$41,"="&amp;$H$13-(N17-$N$12),$L$12:$L$41)</f>
        <v>13074</v>
      </c>
    </row>
    <row r="18" spans="4:15" x14ac:dyDescent="0.2">
      <c r="D18" s="1" t="s">
        <v>14</v>
      </c>
      <c r="E18" s="16">
        <v>95285</v>
      </c>
      <c r="K18" s="1">
        <f>K17-1</f>
        <v>63</v>
      </c>
      <c r="L18" s="6">
        <f>L17</f>
        <v>13074</v>
      </c>
      <c r="N18" s="1">
        <f t="shared" si="1"/>
        <v>2020</v>
      </c>
      <c r="O18" s="6">
        <f t="shared" ref="O18:O29" si="2">SUMIF($K$17:$K$41,"="&amp;$H$13-(N18-$N$12),$L$17:$L$41)</f>
        <v>13074</v>
      </c>
    </row>
    <row r="19" spans="4:15" x14ac:dyDescent="0.2">
      <c r="D19" s="1" t="s">
        <v>15</v>
      </c>
      <c r="E19" s="16">
        <v>65373</v>
      </c>
      <c r="K19" s="1">
        <f t="shared" ref="K19:K41" si="3">K18-1</f>
        <v>62</v>
      </c>
      <c r="L19" s="6">
        <f t="shared" ref="L19:L21" si="4">L18</f>
        <v>13074</v>
      </c>
      <c r="N19" s="1">
        <f t="shared" si="1"/>
        <v>2021</v>
      </c>
      <c r="O19" s="6">
        <f t="shared" si="2"/>
        <v>13074</v>
      </c>
    </row>
    <row r="20" spans="4:15" ht="15" thickBot="1" x14ac:dyDescent="0.25">
      <c r="D20" s="1" t="s">
        <v>16</v>
      </c>
      <c r="E20" s="17">
        <v>64189</v>
      </c>
      <c r="K20" s="1">
        <f t="shared" si="3"/>
        <v>61</v>
      </c>
      <c r="L20" s="6">
        <f t="shared" si="4"/>
        <v>13074</v>
      </c>
      <c r="N20" s="1">
        <f t="shared" si="1"/>
        <v>2022</v>
      </c>
      <c r="O20" s="6">
        <f t="shared" si="2"/>
        <v>13074</v>
      </c>
    </row>
    <row r="21" spans="4:15" ht="15" thickTop="1" x14ac:dyDescent="0.2">
      <c r="K21" s="1">
        <f t="shared" si="3"/>
        <v>60</v>
      </c>
      <c r="L21" s="6">
        <f t="shared" si="4"/>
        <v>13074</v>
      </c>
      <c r="N21" s="1">
        <f t="shared" si="1"/>
        <v>2023</v>
      </c>
      <c r="O21" s="6">
        <f t="shared" si="2"/>
        <v>19057</v>
      </c>
    </row>
    <row r="22" spans="4:15" x14ac:dyDescent="0.2">
      <c r="K22" s="1">
        <f t="shared" si="3"/>
        <v>59</v>
      </c>
      <c r="L22" s="6">
        <f>INT(E18*0.2)</f>
        <v>19057</v>
      </c>
      <c r="N22" s="1">
        <f t="shared" si="1"/>
        <v>2024</v>
      </c>
      <c r="O22" s="6">
        <f t="shared" si="2"/>
        <v>19057</v>
      </c>
    </row>
    <row r="23" spans="4:15" x14ac:dyDescent="0.2">
      <c r="K23" s="1">
        <f t="shared" si="3"/>
        <v>58</v>
      </c>
      <c r="L23" s="6">
        <f>L22</f>
        <v>19057</v>
      </c>
      <c r="N23" s="1">
        <f t="shared" si="1"/>
        <v>2025</v>
      </c>
      <c r="O23" s="6">
        <f t="shared" si="2"/>
        <v>19057</v>
      </c>
    </row>
    <row r="24" spans="4:15" x14ac:dyDescent="0.2">
      <c r="K24" s="1">
        <f t="shared" si="3"/>
        <v>57</v>
      </c>
      <c r="L24" s="6">
        <f t="shared" ref="L24:L26" si="5">L23</f>
        <v>19057</v>
      </c>
      <c r="N24" s="1">
        <f t="shared" si="1"/>
        <v>2026</v>
      </c>
      <c r="O24" s="6">
        <f t="shared" si="2"/>
        <v>19057</v>
      </c>
    </row>
    <row r="25" spans="4:15" x14ac:dyDescent="0.2">
      <c r="K25" s="1">
        <f t="shared" si="3"/>
        <v>56</v>
      </c>
      <c r="L25" s="6">
        <f t="shared" si="5"/>
        <v>19057</v>
      </c>
      <c r="N25" s="1">
        <f t="shared" si="1"/>
        <v>2027</v>
      </c>
      <c r="O25" s="6">
        <f t="shared" si="2"/>
        <v>19057</v>
      </c>
    </row>
    <row r="26" spans="4:15" x14ac:dyDescent="0.2">
      <c r="K26" s="1">
        <f t="shared" si="3"/>
        <v>55</v>
      </c>
      <c r="L26" s="6">
        <f t="shared" si="5"/>
        <v>19057</v>
      </c>
      <c r="N26" s="1">
        <f t="shared" si="1"/>
        <v>2028</v>
      </c>
      <c r="O26" s="6">
        <f t="shared" si="2"/>
        <v>20728</v>
      </c>
    </row>
    <row r="27" spans="4:15" x14ac:dyDescent="0.2">
      <c r="K27" s="1">
        <f t="shared" si="3"/>
        <v>54</v>
      </c>
      <c r="L27" s="6">
        <f>INT(E17*0.2)</f>
        <v>20728</v>
      </c>
      <c r="N27" s="1">
        <f t="shared" si="1"/>
        <v>2029</v>
      </c>
      <c r="O27" s="6">
        <f t="shared" si="2"/>
        <v>20728</v>
      </c>
    </row>
    <row r="28" spans="4:15" x14ac:dyDescent="0.2">
      <c r="K28" s="1">
        <f t="shared" si="3"/>
        <v>53</v>
      </c>
      <c r="L28" s="6">
        <f>L27</f>
        <v>20728</v>
      </c>
      <c r="N28" s="1">
        <f t="shared" si="1"/>
        <v>2030</v>
      </c>
      <c r="O28" s="6">
        <f t="shared" si="2"/>
        <v>20728</v>
      </c>
    </row>
    <row r="29" spans="4:15" ht="15" thickBot="1" x14ac:dyDescent="0.25">
      <c r="K29" s="1">
        <f t="shared" si="3"/>
        <v>52</v>
      </c>
      <c r="L29" s="6">
        <f t="shared" ref="L29:L31" si="6">L28</f>
        <v>20728</v>
      </c>
      <c r="N29" s="1">
        <f t="shared" si="1"/>
        <v>2031</v>
      </c>
      <c r="O29" s="7">
        <f t="shared" si="2"/>
        <v>20728</v>
      </c>
    </row>
    <row r="30" spans="4:15" ht="15" thickTop="1" x14ac:dyDescent="0.2">
      <c r="K30" s="1">
        <f t="shared" si="3"/>
        <v>51</v>
      </c>
      <c r="L30" s="6">
        <f t="shared" si="6"/>
        <v>20728</v>
      </c>
    </row>
    <row r="31" spans="4:15" x14ac:dyDescent="0.2">
      <c r="K31" s="1">
        <f t="shared" si="3"/>
        <v>50</v>
      </c>
      <c r="L31" s="6">
        <f t="shared" si="6"/>
        <v>20728</v>
      </c>
    </row>
    <row r="32" spans="4:15" x14ac:dyDescent="0.2">
      <c r="K32" s="1">
        <f t="shared" si="3"/>
        <v>49</v>
      </c>
      <c r="L32" s="6">
        <f>INT(E16*0.2)</f>
        <v>19943</v>
      </c>
    </row>
    <row r="33" spans="2:12" x14ac:dyDescent="0.2">
      <c r="K33" s="1">
        <f t="shared" si="3"/>
        <v>48</v>
      </c>
      <c r="L33" s="6">
        <f>L32</f>
        <v>19943</v>
      </c>
    </row>
    <row r="34" spans="2:12" x14ac:dyDescent="0.2">
      <c r="K34" s="1">
        <f t="shared" si="3"/>
        <v>47</v>
      </c>
      <c r="L34" s="6">
        <f t="shared" ref="L34:L36" si="7">L33</f>
        <v>19943</v>
      </c>
    </row>
    <row r="35" spans="2:12" x14ac:dyDescent="0.2">
      <c r="K35" s="1">
        <f t="shared" si="3"/>
        <v>46</v>
      </c>
      <c r="L35" s="6">
        <f t="shared" si="7"/>
        <v>19943</v>
      </c>
    </row>
    <row r="36" spans="2:12" x14ac:dyDescent="0.2">
      <c r="K36" s="1">
        <f t="shared" si="3"/>
        <v>45</v>
      </c>
      <c r="L36" s="6">
        <f t="shared" si="7"/>
        <v>19943</v>
      </c>
    </row>
    <row r="37" spans="2:12" x14ac:dyDescent="0.2">
      <c r="K37" s="1">
        <f t="shared" si="3"/>
        <v>44</v>
      </c>
      <c r="L37" s="6">
        <f>INT(E15*0.2)</f>
        <v>20451</v>
      </c>
    </row>
    <row r="38" spans="2:12" x14ac:dyDescent="0.2">
      <c r="K38" s="1">
        <f t="shared" si="3"/>
        <v>43</v>
      </c>
      <c r="L38" s="6">
        <f>L37</f>
        <v>20451</v>
      </c>
    </row>
    <row r="39" spans="2:12" x14ac:dyDescent="0.2">
      <c r="K39" s="1">
        <f t="shared" si="3"/>
        <v>42</v>
      </c>
      <c r="L39" s="6">
        <f t="shared" ref="L39:L41" si="8">L38</f>
        <v>20451</v>
      </c>
    </row>
    <row r="40" spans="2:12" x14ac:dyDescent="0.2">
      <c r="K40" s="1">
        <f t="shared" si="3"/>
        <v>41</v>
      </c>
      <c r="L40" s="6">
        <f t="shared" si="8"/>
        <v>20451</v>
      </c>
    </row>
    <row r="41" spans="2:12" ht="15" thickBot="1" x14ac:dyDescent="0.25">
      <c r="K41" s="1">
        <f t="shared" si="3"/>
        <v>40</v>
      </c>
      <c r="L41" s="7">
        <f t="shared" si="8"/>
        <v>20451</v>
      </c>
    </row>
    <row r="42" spans="2:12" ht="15" thickTop="1" x14ac:dyDescent="0.2"/>
    <row r="44" spans="2:12" x14ac:dyDescent="0.2">
      <c r="E44" s="37"/>
    </row>
    <row r="45" spans="2:12" ht="15.75" thickBot="1" x14ac:dyDescent="0.25">
      <c r="B45" s="4" t="s">
        <v>21</v>
      </c>
      <c r="D45" s="37"/>
      <c r="E45" s="38"/>
    </row>
    <row r="46" spans="2:12" x14ac:dyDescent="0.2">
      <c r="C46" s="37">
        <f>E2+1</f>
        <v>2014</v>
      </c>
      <c r="D46" s="40">
        <f>25000*0.9</f>
        <v>22500</v>
      </c>
      <c r="E46" s="39"/>
    </row>
    <row r="47" spans="2:12" x14ac:dyDescent="0.2">
      <c r="C47" s="37">
        <f>C46+1</f>
        <v>2015</v>
      </c>
      <c r="D47" s="41">
        <f t="shared" ref="D47:D49" si="9">25000*0.9</f>
        <v>22500</v>
      </c>
      <c r="E47" s="39"/>
    </row>
    <row r="48" spans="2:12" x14ac:dyDescent="0.2">
      <c r="C48" s="37">
        <f t="shared" ref="C48:C63" si="10">C47+1</f>
        <v>2016</v>
      </c>
      <c r="D48" s="41">
        <f t="shared" si="9"/>
        <v>22500</v>
      </c>
      <c r="E48" s="39"/>
    </row>
    <row r="49" spans="3:19" x14ac:dyDescent="0.2">
      <c r="C49" s="37">
        <f t="shared" si="10"/>
        <v>2017</v>
      </c>
      <c r="D49" s="41">
        <f t="shared" si="9"/>
        <v>22500</v>
      </c>
      <c r="E49" s="39"/>
    </row>
    <row r="50" spans="3:19" x14ac:dyDescent="0.2">
      <c r="C50" s="37">
        <f t="shared" si="10"/>
        <v>2018</v>
      </c>
      <c r="D50" s="41">
        <f>25000*0.9</f>
        <v>22500</v>
      </c>
      <c r="E50" s="37"/>
    </row>
    <row r="51" spans="3:19" x14ac:dyDescent="0.2">
      <c r="C51" s="37">
        <f t="shared" si="10"/>
        <v>2019</v>
      </c>
      <c r="D51" s="41">
        <f t="shared" ref="D51:D63" si="11">25000*0.9</f>
        <v>22500</v>
      </c>
      <c r="E51" s="37"/>
    </row>
    <row r="52" spans="3:19" x14ac:dyDescent="0.2">
      <c r="C52" s="37">
        <f t="shared" si="10"/>
        <v>2020</v>
      </c>
      <c r="D52" s="41">
        <f t="shared" si="11"/>
        <v>22500</v>
      </c>
      <c r="E52" s="37"/>
    </row>
    <row r="53" spans="3:19" x14ac:dyDescent="0.2">
      <c r="C53" s="37">
        <f t="shared" si="10"/>
        <v>2021</v>
      </c>
      <c r="D53" s="41">
        <f t="shared" si="11"/>
        <v>22500</v>
      </c>
    </row>
    <row r="54" spans="3:19" x14ac:dyDescent="0.2">
      <c r="C54" s="37">
        <f t="shared" si="10"/>
        <v>2022</v>
      </c>
      <c r="D54" s="41">
        <f t="shared" si="11"/>
        <v>22500</v>
      </c>
    </row>
    <row r="55" spans="3:19" x14ac:dyDescent="0.2">
      <c r="C55" s="37">
        <f t="shared" si="10"/>
        <v>2023</v>
      </c>
      <c r="D55" s="41">
        <f t="shared" si="11"/>
        <v>22500</v>
      </c>
    </row>
    <row r="56" spans="3:19" x14ac:dyDescent="0.2">
      <c r="C56" s="37">
        <f t="shared" si="10"/>
        <v>2024</v>
      </c>
      <c r="D56" s="41">
        <f t="shared" si="11"/>
        <v>22500</v>
      </c>
    </row>
    <row r="57" spans="3:19" x14ac:dyDescent="0.2">
      <c r="C57" s="37">
        <f t="shared" si="10"/>
        <v>2025</v>
      </c>
      <c r="D57" s="41">
        <f t="shared" si="11"/>
        <v>22500</v>
      </c>
    </row>
    <row r="58" spans="3:19" x14ac:dyDescent="0.2">
      <c r="C58" s="37">
        <f t="shared" si="10"/>
        <v>2026</v>
      </c>
      <c r="D58" s="41">
        <f t="shared" si="11"/>
        <v>22500</v>
      </c>
    </row>
    <row r="59" spans="3:19" x14ac:dyDescent="0.2">
      <c r="C59" s="37">
        <f t="shared" si="10"/>
        <v>2027</v>
      </c>
      <c r="D59" s="41">
        <f t="shared" si="11"/>
        <v>22500</v>
      </c>
    </row>
    <row r="60" spans="3:19" x14ac:dyDescent="0.2">
      <c r="C60" s="37">
        <f t="shared" si="10"/>
        <v>2028</v>
      </c>
      <c r="D60" s="41">
        <f t="shared" si="11"/>
        <v>22500</v>
      </c>
    </row>
    <row r="61" spans="3:19" x14ac:dyDescent="0.2">
      <c r="C61" s="37">
        <f t="shared" si="10"/>
        <v>2029</v>
      </c>
      <c r="D61" s="41">
        <f t="shared" si="11"/>
        <v>22500</v>
      </c>
    </row>
    <row r="62" spans="3:19" x14ac:dyDescent="0.2">
      <c r="C62" s="37">
        <f t="shared" si="10"/>
        <v>2030</v>
      </c>
      <c r="D62" s="41">
        <f t="shared" si="11"/>
        <v>22500</v>
      </c>
    </row>
    <row r="63" spans="3:19" ht="15" thickBot="1" x14ac:dyDescent="0.25">
      <c r="C63" s="37">
        <f t="shared" si="10"/>
        <v>2031</v>
      </c>
      <c r="D63" s="42">
        <f t="shared" si="11"/>
        <v>22500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3:19" x14ac:dyDescent="0.2"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7" spans="2:7" ht="15" x14ac:dyDescent="0.2">
      <c r="B67" s="4" t="s">
        <v>8</v>
      </c>
    </row>
    <row r="68" spans="2:7" ht="15" thickBot="1" x14ac:dyDescent="0.25">
      <c r="D68" s="18" t="s">
        <v>1</v>
      </c>
      <c r="E68" s="18" t="s">
        <v>2</v>
      </c>
      <c r="F68" s="18"/>
    </row>
    <row r="69" spans="2:7" ht="15" thickTop="1" x14ac:dyDescent="0.2">
      <c r="C69" s="1">
        <f t="shared" ref="C69:C80" si="12">C70-1</f>
        <v>2001</v>
      </c>
      <c r="D69" s="25">
        <v>599000</v>
      </c>
      <c r="E69" s="26">
        <v>404924</v>
      </c>
      <c r="F69" s="27">
        <f t="shared" ref="F69:F70" si="13">E69/D69</f>
        <v>0.67600000000000005</v>
      </c>
    </row>
    <row r="70" spans="2:7" x14ac:dyDescent="0.2">
      <c r="C70" s="1">
        <f t="shared" si="12"/>
        <v>2002</v>
      </c>
      <c r="D70" s="21">
        <v>609500</v>
      </c>
      <c r="E70" s="20">
        <v>408974.5</v>
      </c>
      <c r="F70" s="8">
        <f t="shared" si="13"/>
        <v>0.67100000000000004</v>
      </c>
    </row>
    <row r="71" spans="2:7" x14ac:dyDescent="0.2">
      <c r="C71" s="1">
        <f t="shared" si="12"/>
        <v>2003</v>
      </c>
      <c r="D71" s="21">
        <v>620000</v>
      </c>
      <c r="E71" s="20">
        <v>412920</v>
      </c>
      <c r="F71" s="8">
        <f>E71/D71</f>
        <v>0.66600000000000004</v>
      </c>
    </row>
    <row r="72" spans="2:7" x14ac:dyDescent="0.2">
      <c r="C72" s="1">
        <f t="shared" si="12"/>
        <v>2004</v>
      </c>
      <c r="D72" s="21">
        <v>630500</v>
      </c>
      <c r="E72" s="20">
        <v>416760.5</v>
      </c>
      <c r="F72" s="8">
        <f t="shared" ref="F72:F81" si="14">E72/D72</f>
        <v>0.66100000000000003</v>
      </c>
    </row>
    <row r="73" spans="2:7" x14ac:dyDescent="0.2">
      <c r="C73" s="1">
        <f t="shared" si="12"/>
        <v>2005</v>
      </c>
      <c r="D73" s="21">
        <v>641000</v>
      </c>
      <c r="E73" s="20">
        <v>420496</v>
      </c>
      <c r="F73" s="8">
        <f t="shared" si="14"/>
        <v>0.65600000000000003</v>
      </c>
    </row>
    <row r="74" spans="2:7" x14ac:dyDescent="0.2">
      <c r="C74" s="1">
        <f t="shared" si="12"/>
        <v>2006</v>
      </c>
      <c r="D74" s="21">
        <v>648375</v>
      </c>
      <c r="E74" s="20">
        <v>422092.125</v>
      </c>
      <c r="F74" s="8">
        <f t="shared" si="14"/>
        <v>0.65100000000000002</v>
      </c>
    </row>
    <row r="75" spans="2:7" x14ac:dyDescent="0.2">
      <c r="C75" s="1">
        <f t="shared" si="12"/>
        <v>2007</v>
      </c>
      <c r="D75" s="21">
        <v>655750</v>
      </c>
      <c r="E75" s="20">
        <v>420554.33333333331</v>
      </c>
      <c r="F75" s="8">
        <f t="shared" si="14"/>
        <v>0.64133333333333331</v>
      </c>
      <c r="G75" s="13"/>
    </row>
    <row r="76" spans="2:7" x14ac:dyDescent="0.2">
      <c r="C76" s="1">
        <f t="shared" si="12"/>
        <v>2008</v>
      </c>
      <c r="D76" s="21">
        <v>663125</v>
      </c>
      <c r="E76" s="20">
        <v>418873.95833333337</v>
      </c>
      <c r="F76" s="8">
        <f t="shared" si="14"/>
        <v>0.63166666666666671</v>
      </c>
      <c r="G76" s="13"/>
    </row>
    <row r="77" spans="2:7" x14ac:dyDescent="0.2">
      <c r="C77" s="1">
        <f t="shared" si="12"/>
        <v>2009</v>
      </c>
      <c r="D77" s="21">
        <v>670500</v>
      </c>
      <c r="E77" s="20">
        <v>417051</v>
      </c>
      <c r="F77" s="8">
        <f t="shared" si="14"/>
        <v>0.622</v>
      </c>
      <c r="G77" s="13"/>
    </row>
    <row r="78" spans="2:7" x14ac:dyDescent="0.2">
      <c r="C78" s="1">
        <f t="shared" si="12"/>
        <v>2010</v>
      </c>
      <c r="D78" s="21">
        <v>677875</v>
      </c>
      <c r="E78" s="20">
        <v>421638.25</v>
      </c>
      <c r="F78" s="8">
        <f t="shared" si="14"/>
        <v>0.622</v>
      </c>
    </row>
    <row r="79" spans="2:7" x14ac:dyDescent="0.2">
      <c r="C79" s="1">
        <f t="shared" si="12"/>
        <v>2011</v>
      </c>
      <c r="D79" s="21">
        <v>685250</v>
      </c>
      <c r="E79" s="20">
        <v>420956.68888888962</v>
      </c>
      <c r="F79" s="8">
        <f t="shared" si="14"/>
        <v>0.61431111111111214</v>
      </c>
      <c r="G79" s="13"/>
    </row>
    <row r="80" spans="2:7" x14ac:dyDescent="0.2">
      <c r="C80" s="1">
        <f t="shared" si="12"/>
        <v>2012</v>
      </c>
      <c r="D80" s="21">
        <v>692625</v>
      </c>
      <c r="E80" s="20">
        <v>421018.05303030368</v>
      </c>
      <c r="F80" s="8">
        <f t="shared" si="14"/>
        <v>0.60785858585858676</v>
      </c>
      <c r="G80" s="13"/>
    </row>
    <row r="81" spans="3:7" ht="15" thickBot="1" x14ac:dyDescent="0.25">
      <c r="C81" s="1">
        <f>C82-1</f>
        <v>2013</v>
      </c>
      <c r="D81" s="28">
        <v>700000</v>
      </c>
      <c r="E81" s="29">
        <v>420322.42424242431</v>
      </c>
      <c r="F81" s="8">
        <f t="shared" si="14"/>
        <v>0.60046060606060614</v>
      </c>
      <c r="G81" s="13"/>
    </row>
    <row r="82" spans="3:7" ht="15" thickTop="1" x14ac:dyDescent="0.2">
      <c r="C82" s="1">
        <f>E2+1</f>
        <v>2014</v>
      </c>
      <c r="F82" s="8">
        <f>TREND($F$71:$F$81,$C$71:$C$81,C82)</f>
        <v>0.59345752066115764</v>
      </c>
    </row>
    <row r="83" spans="3:7" x14ac:dyDescent="0.2">
      <c r="C83" s="1">
        <f t="shared" ref="C83:C99" si="15">C82+1</f>
        <v>2015</v>
      </c>
      <c r="F83" s="8">
        <f>TREND($F$71:$F$82,$C$71:$C$82,C83)</f>
        <v>0.5867060422405892</v>
      </c>
    </row>
    <row r="84" spans="3:7" x14ac:dyDescent="0.2">
      <c r="C84" s="1">
        <f t="shared" si="15"/>
        <v>2016</v>
      </c>
      <c r="F84" s="8">
        <f t="shared" ref="F84:F99" si="16">TREND($F$71:$F$82,$C$71:$C$82,C84)</f>
        <v>0.57995456382002075</v>
      </c>
    </row>
    <row r="85" spans="3:7" x14ac:dyDescent="0.2">
      <c r="C85" s="1">
        <f t="shared" si="15"/>
        <v>2017</v>
      </c>
      <c r="F85" s="8">
        <f t="shared" si="16"/>
        <v>0.57320308539945053</v>
      </c>
    </row>
    <row r="86" spans="3:7" x14ac:dyDescent="0.2">
      <c r="C86" s="1">
        <f t="shared" si="15"/>
        <v>2018</v>
      </c>
      <c r="F86" s="8">
        <f t="shared" si="16"/>
        <v>0.56645160697888208</v>
      </c>
    </row>
    <row r="87" spans="3:7" x14ac:dyDescent="0.2">
      <c r="C87" s="1">
        <f t="shared" si="15"/>
        <v>2019</v>
      </c>
      <c r="F87" s="8">
        <f t="shared" si="16"/>
        <v>0.55970012855831186</v>
      </c>
    </row>
    <row r="88" spans="3:7" x14ac:dyDescent="0.2">
      <c r="C88" s="1">
        <f t="shared" si="15"/>
        <v>2020</v>
      </c>
      <c r="F88" s="8">
        <f t="shared" si="16"/>
        <v>0.55294865013774341</v>
      </c>
    </row>
    <row r="89" spans="3:7" x14ac:dyDescent="0.2">
      <c r="C89" s="1">
        <f t="shared" si="15"/>
        <v>2021</v>
      </c>
      <c r="F89" s="8">
        <f t="shared" si="16"/>
        <v>0.54619717171717319</v>
      </c>
    </row>
    <row r="90" spans="3:7" x14ac:dyDescent="0.2">
      <c r="C90" s="1">
        <f t="shared" si="15"/>
        <v>2022</v>
      </c>
      <c r="F90" s="8">
        <f t="shared" si="16"/>
        <v>0.53944569329660474</v>
      </c>
    </row>
    <row r="91" spans="3:7" x14ac:dyDescent="0.2">
      <c r="C91" s="1">
        <f t="shared" si="15"/>
        <v>2023</v>
      </c>
      <c r="F91" s="8">
        <f t="shared" si="16"/>
        <v>0.5326942148760363</v>
      </c>
    </row>
    <row r="92" spans="3:7" x14ac:dyDescent="0.2">
      <c r="C92" s="1">
        <f t="shared" si="15"/>
        <v>2024</v>
      </c>
      <c r="F92" s="8">
        <f t="shared" si="16"/>
        <v>0.52594273645546608</v>
      </c>
    </row>
    <row r="93" spans="3:7" x14ac:dyDescent="0.2">
      <c r="C93" s="1">
        <f t="shared" si="15"/>
        <v>2025</v>
      </c>
      <c r="F93" s="8">
        <f t="shared" si="16"/>
        <v>0.51919125803489763</v>
      </c>
    </row>
    <row r="94" spans="3:7" x14ac:dyDescent="0.2">
      <c r="C94" s="1">
        <f t="shared" si="15"/>
        <v>2026</v>
      </c>
      <c r="F94" s="8">
        <f t="shared" si="16"/>
        <v>0.51243977961432741</v>
      </c>
    </row>
    <row r="95" spans="3:7" x14ac:dyDescent="0.2">
      <c r="C95" s="1">
        <f t="shared" si="15"/>
        <v>2027</v>
      </c>
      <c r="F95" s="8">
        <f t="shared" si="16"/>
        <v>0.50568830119375896</v>
      </c>
    </row>
    <row r="96" spans="3:7" x14ac:dyDescent="0.2">
      <c r="C96" s="1">
        <f t="shared" si="15"/>
        <v>2028</v>
      </c>
      <c r="F96" s="8">
        <f t="shared" si="16"/>
        <v>0.49893682277318874</v>
      </c>
    </row>
    <row r="97" spans="2:6" x14ac:dyDescent="0.2">
      <c r="C97" s="1">
        <f t="shared" si="15"/>
        <v>2029</v>
      </c>
      <c r="F97" s="8">
        <f t="shared" si="16"/>
        <v>0.49218534435262029</v>
      </c>
    </row>
    <row r="98" spans="2:6" x14ac:dyDescent="0.2">
      <c r="C98" s="1">
        <f t="shared" si="15"/>
        <v>2030</v>
      </c>
      <c r="F98" s="8">
        <f t="shared" si="16"/>
        <v>0.48543386593205007</v>
      </c>
    </row>
    <row r="99" spans="2:6" ht="15" thickBot="1" x14ac:dyDescent="0.25">
      <c r="C99" s="1">
        <f t="shared" si="15"/>
        <v>2031</v>
      </c>
      <c r="F99" s="9">
        <f t="shared" si="16"/>
        <v>0.47868238751148162</v>
      </c>
    </row>
    <row r="100" spans="2:6" ht="15" thickTop="1" x14ac:dyDescent="0.2"/>
    <row r="102" spans="2:6" ht="15" x14ac:dyDescent="0.2">
      <c r="B102" s="4" t="s">
        <v>9</v>
      </c>
    </row>
    <row r="103" spans="2:6" ht="15" thickBot="1" x14ac:dyDescent="0.25">
      <c r="D103" s="18" t="s">
        <v>1</v>
      </c>
      <c r="E103" s="18" t="s">
        <v>2</v>
      </c>
    </row>
    <row r="104" spans="2:6" ht="15" thickTop="1" x14ac:dyDescent="0.2">
      <c r="C104" s="1">
        <f t="shared" ref="C104:E112" si="17">C71</f>
        <v>2003</v>
      </c>
      <c r="D104" s="23">
        <f t="shared" si="17"/>
        <v>620000</v>
      </c>
      <c r="E104" s="22">
        <f t="shared" si="17"/>
        <v>412920</v>
      </c>
    </row>
    <row r="105" spans="2:6" x14ac:dyDescent="0.2">
      <c r="C105" s="1">
        <f t="shared" si="17"/>
        <v>2004</v>
      </c>
      <c r="D105" s="23">
        <f t="shared" si="17"/>
        <v>630500</v>
      </c>
      <c r="E105" s="22">
        <f t="shared" si="17"/>
        <v>416760.5</v>
      </c>
    </row>
    <row r="106" spans="2:6" x14ac:dyDescent="0.2">
      <c r="C106" s="1">
        <f t="shared" si="17"/>
        <v>2005</v>
      </c>
      <c r="D106" s="23">
        <f t="shared" si="17"/>
        <v>641000</v>
      </c>
      <c r="E106" s="22">
        <f t="shared" si="17"/>
        <v>420496</v>
      </c>
    </row>
    <row r="107" spans="2:6" x14ac:dyDescent="0.2">
      <c r="C107" s="1">
        <f t="shared" si="17"/>
        <v>2006</v>
      </c>
      <c r="D107" s="23">
        <f t="shared" si="17"/>
        <v>648375</v>
      </c>
      <c r="E107" s="22">
        <f t="shared" si="17"/>
        <v>422092.125</v>
      </c>
    </row>
    <row r="108" spans="2:6" x14ac:dyDescent="0.2">
      <c r="C108" s="1">
        <f t="shared" si="17"/>
        <v>2007</v>
      </c>
      <c r="D108" s="23">
        <f t="shared" si="17"/>
        <v>655750</v>
      </c>
      <c r="E108" s="22">
        <f t="shared" si="17"/>
        <v>420554.33333333331</v>
      </c>
    </row>
    <row r="109" spans="2:6" x14ac:dyDescent="0.2">
      <c r="C109" s="1">
        <f t="shared" si="17"/>
        <v>2008</v>
      </c>
      <c r="D109" s="23">
        <f t="shared" si="17"/>
        <v>663125</v>
      </c>
      <c r="E109" s="22">
        <f t="shared" si="17"/>
        <v>418873.95833333337</v>
      </c>
    </row>
    <row r="110" spans="2:6" x14ac:dyDescent="0.2">
      <c r="C110" s="1">
        <f t="shared" si="17"/>
        <v>2009</v>
      </c>
      <c r="D110" s="23">
        <f t="shared" si="17"/>
        <v>670500</v>
      </c>
      <c r="E110" s="22">
        <f t="shared" si="17"/>
        <v>417051</v>
      </c>
    </row>
    <row r="111" spans="2:6" x14ac:dyDescent="0.2">
      <c r="C111" s="1">
        <f t="shared" si="17"/>
        <v>2010</v>
      </c>
      <c r="D111" s="23">
        <f t="shared" si="17"/>
        <v>677875</v>
      </c>
      <c r="E111" s="22">
        <f t="shared" si="17"/>
        <v>421638.25</v>
      </c>
    </row>
    <row r="112" spans="2:6" x14ac:dyDescent="0.2">
      <c r="C112" s="1">
        <f t="shared" si="17"/>
        <v>2011</v>
      </c>
      <c r="D112" s="23">
        <f t="shared" si="17"/>
        <v>685250</v>
      </c>
      <c r="E112" s="22">
        <f t="shared" si="17"/>
        <v>420956.68888888962</v>
      </c>
    </row>
    <row r="113" spans="3:5" x14ac:dyDescent="0.2">
      <c r="C113" s="1">
        <f>C80</f>
        <v>2012</v>
      </c>
      <c r="D113" s="23">
        <f t="shared" ref="D113" si="18">D80</f>
        <v>692625</v>
      </c>
      <c r="E113" s="22">
        <f>E80</f>
        <v>421018.05303030368</v>
      </c>
    </row>
    <row r="114" spans="3:5" x14ac:dyDescent="0.2">
      <c r="C114" s="1">
        <f>C81</f>
        <v>2013</v>
      </c>
      <c r="D114" s="23">
        <f>D81</f>
        <v>700000</v>
      </c>
      <c r="E114" s="22">
        <f>E81</f>
        <v>420322.42424242431</v>
      </c>
    </row>
    <row r="115" spans="3:5" x14ac:dyDescent="0.2">
      <c r="C115" s="1">
        <f>C82</f>
        <v>2014</v>
      </c>
      <c r="D115" s="23">
        <f t="shared" ref="D115:D132" si="19">INT(D114-O12+SUM(D46))</f>
        <v>696826</v>
      </c>
      <c r="E115" s="22">
        <f t="shared" ref="E115:E132" si="20">INT(D115*F82)</f>
        <v>413536</v>
      </c>
    </row>
    <row r="116" spans="3:5" x14ac:dyDescent="0.2">
      <c r="C116" s="1">
        <f t="shared" ref="C116:C132" si="21">C115+1</f>
        <v>2015</v>
      </c>
      <c r="D116" s="23">
        <f t="shared" si="19"/>
        <v>706489</v>
      </c>
      <c r="E116" s="22">
        <f t="shared" si="20"/>
        <v>414501</v>
      </c>
    </row>
    <row r="117" spans="3:5" x14ac:dyDescent="0.2">
      <c r="C117" s="1">
        <f t="shared" si="21"/>
        <v>2016</v>
      </c>
      <c r="D117" s="23">
        <f t="shared" si="19"/>
        <v>716152</v>
      </c>
      <c r="E117" s="22">
        <f t="shared" si="20"/>
        <v>415335</v>
      </c>
    </row>
    <row r="118" spans="3:5" x14ac:dyDescent="0.2">
      <c r="C118" s="1">
        <f t="shared" si="21"/>
        <v>2017</v>
      </c>
      <c r="D118" s="23">
        <f t="shared" si="19"/>
        <v>725815</v>
      </c>
      <c r="E118" s="22">
        <f t="shared" si="20"/>
        <v>416039</v>
      </c>
    </row>
    <row r="119" spans="3:5" x14ac:dyDescent="0.2">
      <c r="C119" s="1">
        <f t="shared" si="21"/>
        <v>2018</v>
      </c>
      <c r="D119" s="23">
        <f t="shared" si="19"/>
        <v>735241</v>
      </c>
      <c r="E119" s="22">
        <f t="shared" si="20"/>
        <v>416478</v>
      </c>
    </row>
    <row r="120" spans="3:5" x14ac:dyDescent="0.2">
      <c r="C120" s="1">
        <f t="shared" si="21"/>
        <v>2019</v>
      </c>
      <c r="D120" s="23">
        <f t="shared" si="19"/>
        <v>744667</v>
      </c>
      <c r="E120" s="22">
        <f t="shared" si="20"/>
        <v>416790</v>
      </c>
    </row>
    <row r="121" spans="3:5" x14ac:dyDescent="0.2">
      <c r="C121" s="1">
        <f t="shared" si="21"/>
        <v>2020</v>
      </c>
      <c r="D121" s="23">
        <f t="shared" si="19"/>
        <v>754093</v>
      </c>
      <c r="E121" s="22">
        <f t="shared" si="20"/>
        <v>416974</v>
      </c>
    </row>
    <row r="122" spans="3:5" x14ac:dyDescent="0.2">
      <c r="C122" s="1">
        <f t="shared" si="21"/>
        <v>2021</v>
      </c>
      <c r="D122" s="23">
        <f t="shared" si="19"/>
        <v>763519</v>
      </c>
      <c r="E122" s="22">
        <f t="shared" si="20"/>
        <v>417031</v>
      </c>
    </row>
    <row r="123" spans="3:5" x14ac:dyDescent="0.2">
      <c r="C123" s="1">
        <f t="shared" si="21"/>
        <v>2022</v>
      </c>
      <c r="D123" s="23">
        <f t="shared" si="19"/>
        <v>772945</v>
      </c>
      <c r="E123" s="22">
        <f t="shared" si="20"/>
        <v>416961</v>
      </c>
    </row>
    <row r="124" spans="3:5" x14ac:dyDescent="0.2">
      <c r="C124" s="1">
        <f t="shared" si="21"/>
        <v>2023</v>
      </c>
      <c r="D124" s="23">
        <f t="shared" si="19"/>
        <v>776388</v>
      </c>
      <c r="E124" s="22">
        <f t="shared" si="20"/>
        <v>413577</v>
      </c>
    </row>
    <row r="125" spans="3:5" x14ac:dyDescent="0.2">
      <c r="C125" s="1">
        <f t="shared" si="21"/>
        <v>2024</v>
      </c>
      <c r="D125" s="23">
        <f t="shared" si="19"/>
        <v>779831</v>
      </c>
      <c r="E125" s="22">
        <f t="shared" si="20"/>
        <v>410146</v>
      </c>
    </row>
    <row r="126" spans="3:5" x14ac:dyDescent="0.2">
      <c r="C126" s="1">
        <f t="shared" si="21"/>
        <v>2025</v>
      </c>
      <c r="D126" s="23">
        <f t="shared" si="19"/>
        <v>783274</v>
      </c>
      <c r="E126" s="22">
        <f t="shared" si="20"/>
        <v>406669</v>
      </c>
    </row>
    <row r="127" spans="3:5" x14ac:dyDescent="0.2">
      <c r="C127" s="1">
        <f t="shared" si="21"/>
        <v>2026</v>
      </c>
      <c r="D127" s="23">
        <f t="shared" si="19"/>
        <v>786717</v>
      </c>
      <c r="E127" s="22">
        <f t="shared" si="20"/>
        <v>403145</v>
      </c>
    </row>
    <row r="128" spans="3:5" x14ac:dyDescent="0.2">
      <c r="C128" s="1">
        <f t="shared" si="21"/>
        <v>2027</v>
      </c>
      <c r="D128" s="23">
        <f t="shared" si="19"/>
        <v>790160</v>
      </c>
      <c r="E128" s="22">
        <f t="shared" si="20"/>
        <v>399574</v>
      </c>
    </row>
    <row r="129" spans="3:5" x14ac:dyDescent="0.2">
      <c r="C129" s="1">
        <f t="shared" si="21"/>
        <v>2028</v>
      </c>
      <c r="D129" s="23">
        <f t="shared" si="19"/>
        <v>791932</v>
      </c>
      <c r="E129" s="22">
        <f t="shared" si="20"/>
        <v>395124</v>
      </c>
    </row>
    <row r="130" spans="3:5" x14ac:dyDescent="0.2">
      <c r="C130" s="1">
        <f t="shared" si="21"/>
        <v>2029</v>
      </c>
      <c r="D130" s="23">
        <f t="shared" si="19"/>
        <v>793704</v>
      </c>
      <c r="E130" s="22">
        <f t="shared" si="20"/>
        <v>390649</v>
      </c>
    </row>
    <row r="131" spans="3:5" x14ac:dyDescent="0.2">
      <c r="C131" s="1">
        <f t="shared" si="21"/>
        <v>2030</v>
      </c>
      <c r="D131" s="23">
        <f t="shared" si="19"/>
        <v>795476</v>
      </c>
      <c r="E131" s="22">
        <f t="shared" si="20"/>
        <v>386150</v>
      </c>
    </row>
    <row r="132" spans="3:5" ht="15" thickBot="1" x14ac:dyDescent="0.25">
      <c r="C132" s="1">
        <f t="shared" si="21"/>
        <v>2031</v>
      </c>
      <c r="D132" s="30">
        <f t="shared" si="19"/>
        <v>797248</v>
      </c>
      <c r="E132" s="31">
        <f t="shared" si="20"/>
        <v>381628</v>
      </c>
    </row>
    <row r="133" spans="3:5" ht="15" thickTop="1" x14ac:dyDescent="0.2"/>
  </sheetData>
  <phoneticPr fontId="11" type="noConversion"/>
  <dataValidations count="1">
    <dataValidation type="whole" allowBlank="1" showInputMessage="1" showErrorMessage="1" sqref="H13">
      <formula1>40</formula1>
      <formula2>69</formula2>
    </dataValidation>
  </dataValidations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ColWidth="11.42578125" defaultRowHeight="15" x14ac:dyDescent="0.25"/>
  <sheetData/>
  <phoneticPr fontId="11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Physician supply model</vt:lpstr>
      <vt:lpstr>Possible Solution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Andrew J. Baumann</cp:lastModifiedBy>
  <cp:lastPrinted>2014-08-22T18:16:19Z</cp:lastPrinted>
  <dcterms:created xsi:type="dcterms:W3CDTF">2013-05-27T09:25:22Z</dcterms:created>
  <dcterms:modified xsi:type="dcterms:W3CDTF">2015-02-24T19:45:17Z</dcterms:modified>
</cp:coreProperties>
</file>